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2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IZDATAKA'!$1:$4</definedName>
    <definedName name="_xlnm.Print_Area" localSheetId="0">'OPĆI DIO'!$A$1:$H$40</definedName>
    <definedName name="_xlnm.Print_Area" localSheetId="1">'PLAN PRIHODA'!$A$1:$H$65</definedName>
  </definedNames>
  <calcPr fullCalcOnLoad="1"/>
</workbook>
</file>

<file path=xl/sharedStrings.xml><?xml version="1.0" encoding="utf-8"?>
<sst xmlns="http://schemas.openxmlformats.org/spreadsheetml/2006/main" count="365" uniqueCount="208">
  <si>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</si>
  <si>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</si>
  <si>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</si>
  <si>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</si>
  <si>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</si>
  <si>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</si>
  <si>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</si>
  <si>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</si>
  <si>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</si>
  <si>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</si>
  <si>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</si>
  <si>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</si>
  <si>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</si>
  <si>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</si>
  <si>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</si>
  <si>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</si>
  <si>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</si>
  <si>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</si>
  <si>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</si>
  <si>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</si>
  <si>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</si>
  <si>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</si>
  <si>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</si>
  <si>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</si>
  <si>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</si>
  <si>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</si>
  <si>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</si>
  <si>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</si>
  <si>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</si>
  <si>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</si>
  <si>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</si>
  <si>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</si>
  <si>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</si>
  <si>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</si>
  <si>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</si>
  <si>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</si>
  <si>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</si>
  <si>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</si>
  <si>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</si>
  <si>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Plan izradila:</t>
  </si>
  <si>
    <t>Naknade troškova osobama izvan radnog vremena</t>
  </si>
  <si>
    <t>RASHODI ZA NABAVU NEFINANCIJSKE IMOVINE</t>
  </si>
  <si>
    <t>REPUBLIKA HRVATSKA</t>
  </si>
  <si>
    <t>SISAČKO-MOSLAVAČKA ŽUPANIJA</t>
  </si>
  <si>
    <t>Plaće za redovan rad</t>
  </si>
  <si>
    <t>Plaće za prekovremeni rad</t>
  </si>
  <si>
    <t>Doprinosi za zdravstv. osig.</t>
  </si>
  <si>
    <t>Doprinosi za zapošljavanje</t>
  </si>
  <si>
    <t>Službena putovanja</t>
  </si>
  <si>
    <t>Stručno usavršavanje zap.</t>
  </si>
  <si>
    <t>Uredski materijal i ostali mat.</t>
  </si>
  <si>
    <t>Energija</t>
  </si>
  <si>
    <t>Mat. i dijelovi za tek. i inv. od.</t>
  </si>
  <si>
    <t>Službena, radna i zast.odjeća i ob.</t>
  </si>
  <si>
    <t>Usluge telefona, pošte i pr.</t>
  </si>
  <si>
    <t>Usluge promidžbe i inform.</t>
  </si>
  <si>
    <t>Komunalne usluge</t>
  </si>
  <si>
    <t>Zakupnine i najamnine</t>
  </si>
  <si>
    <t>Zdravstvene  usluge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</si>
  <si>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</si>
  <si>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</si>
  <si>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</si>
  <si>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</si>
  <si>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</si>
  <si>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</si>
  <si>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Bankarske usluge i platni pr.</t>
  </si>
  <si>
    <t>Zatezne kamate</t>
  </si>
  <si>
    <t>Namirnice</t>
  </si>
  <si>
    <t>Uredska oprema i namještaj</t>
  </si>
  <si>
    <t>Opći primici i izdaci</t>
  </si>
  <si>
    <t>PROGRAM JAVNIH POTREBA U ŠKOLSTVU</t>
  </si>
  <si>
    <t>Naknade za prijevoz, rad na terenu</t>
  </si>
  <si>
    <t>Redoviti program odgoja i obrazovanja</t>
  </si>
  <si>
    <t>Aktivnost</t>
  </si>
  <si>
    <t>Stručno osposobljavanje bez zasnivanja radnog odnosa</t>
  </si>
  <si>
    <t>Školska kuhinja OŠ</t>
  </si>
  <si>
    <t>Uredski materijal i ostali mat. rashodi</t>
  </si>
  <si>
    <t>VIŠAK/MANJAK IZ PRETHODNE(IH) GODINE KOJI ĆE SE POKRITI/RASPOREDITI</t>
  </si>
  <si>
    <t>UKUPAN DONOS VIŠKA/MANJKA IZ PRETHODNE(IH) GODINA</t>
  </si>
  <si>
    <t>Sportska i glazbena oprema</t>
  </si>
  <si>
    <t>PROGRAM OSNOVNOG ŠKOLSTVA</t>
  </si>
  <si>
    <t>UKUPNO</t>
  </si>
  <si>
    <t>Ravnateljica:</t>
  </si>
  <si>
    <t>Ravnateljica</t>
  </si>
  <si>
    <t>Ravnateljica.</t>
  </si>
  <si>
    <t>OŠ NOVSKA</t>
  </si>
  <si>
    <t>tel.: 044/691-461</t>
  </si>
  <si>
    <t>Antonija Mirosavljević</t>
  </si>
  <si>
    <t>OSNOVNA ŠKOLA NOVSKA</t>
  </si>
  <si>
    <t>PLAN PRIHODA I PRIMITAKA - OSNOVNA ŠKOLA NOVSKA</t>
  </si>
  <si>
    <t>Plaće za posebne uvjete rada-mentorstvo</t>
  </si>
  <si>
    <t>Aktivnost A100010</t>
  </si>
  <si>
    <t xml:space="preserve">Namirnice -Šk.kuhinja-50% pronatalitetna </t>
  </si>
  <si>
    <t>Namirnice-Šk.kuhinja roditelji</t>
  </si>
  <si>
    <t>Namirnice-Šk.kuhinja školska shema</t>
  </si>
  <si>
    <t>Namirnice-Šk.kuhinja EU PROJEKTI</t>
  </si>
  <si>
    <t>Namirnice-Šk.kuhinja GRAD</t>
  </si>
  <si>
    <t>Aktivnost A100013</t>
  </si>
  <si>
    <t>Namirnice u šk.kuhinji</t>
  </si>
  <si>
    <t>Prijevoz uč.s poteškoćama-MZO</t>
  </si>
  <si>
    <t>MZO-Posebna skupina učenika s teškoćama- PS I MRC</t>
  </si>
  <si>
    <t>AKTIVNOST K100002</t>
  </si>
  <si>
    <t>Pristojbe i naknade-nez.os.s invaliditetom</t>
  </si>
  <si>
    <t>Naknade za prijevoz, s pos.i pos..-MZO</t>
  </si>
  <si>
    <t>Naknade troškova osobama izvan radnog odnosa-stručno osposobljavanje</t>
  </si>
  <si>
    <t>Aktivnost A100015</t>
  </si>
  <si>
    <t>Osiguravanje pomoćnika u nastavi EU</t>
  </si>
  <si>
    <t>Namirnice-ROMSKI prod.boravak</t>
  </si>
  <si>
    <t>Rashodi za matterijal i energiju</t>
  </si>
  <si>
    <t>Prijevoz učenika-ROMSKI prod.boravak</t>
  </si>
  <si>
    <t xml:space="preserve">Produžemo boravak-GRAD </t>
  </si>
  <si>
    <t>Uredski materijal-prod.boravak</t>
  </si>
  <si>
    <t>Namirnice-PB</t>
  </si>
  <si>
    <t>Usluge tekućeg i inv.održavanja</t>
  </si>
  <si>
    <t>Aktivnost A100020</t>
  </si>
  <si>
    <t>ERASMUS +</t>
  </si>
  <si>
    <t>Ostali rashodi za službena putovanja</t>
  </si>
  <si>
    <t>Stručno usavršavanje zaposlenika</t>
  </si>
  <si>
    <t>Izvor 1.1. OPĆI PRIHODI I PRIMICI</t>
  </si>
  <si>
    <t>Usluge prijevoza učenika-PRODUŽNA</t>
  </si>
  <si>
    <t>Aktivnost A100007</t>
  </si>
  <si>
    <t>Izvor 1.1. Školska natjecanja i smotre</t>
  </si>
  <si>
    <t>Troškovi i naknade mentorima</t>
  </si>
  <si>
    <t>Prehrana i materijal za natjecanje</t>
  </si>
  <si>
    <t>Uredski materijal-</t>
  </si>
  <si>
    <t>Ostali nesponenuti rashodi poslovanja</t>
  </si>
  <si>
    <t>Naknade za prijevoz-os.auto</t>
  </si>
  <si>
    <t>Doprinosi za zdravstv. osig.16.5%</t>
  </si>
  <si>
    <t>Doprinosi za zdravstv. osig. 16,50%</t>
  </si>
  <si>
    <t>Pristojbe i naknade-administ.jav.beljež</t>
  </si>
  <si>
    <t>Sitni inventar i auto gume+MZO 20000</t>
  </si>
  <si>
    <t>Usluge tekućeg i inv. odr.+GRAD 100</t>
  </si>
  <si>
    <t>Intelektualne i osobne usl.-VS isl.vjeron</t>
  </si>
  <si>
    <t>Uređaji, strojevi i oprema-MZO</t>
  </si>
  <si>
    <t>Nabava knjiga-učenici+MZO-7000</t>
  </si>
  <si>
    <t>RASHODI ZA NABAVU NEFINANCIJSKE IMOVINE-Ulaganja u objekte-ŽUPANIJA-DONACIJE</t>
  </si>
  <si>
    <t>Poslovni objekti-DONAC.MRC</t>
  </si>
  <si>
    <t>Uredska oprema i namještaj+DON.MRC 50</t>
  </si>
  <si>
    <t xml:space="preserve">knjige,-ŽUP </t>
  </si>
  <si>
    <t>Ostali nespo, rashodi posl.-projekti i međun.suradnja</t>
  </si>
  <si>
    <t>634-HZZ</t>
  </si>
  <si>
    <t>6361-GRAD</t>
  </si>
  <si>
    <t>638-EU PROJ.</t>
  </si>
  <si>
    <t>663-DON.</t>
  </si>
  <si>
    <t>6361-grad</t>
  </si>
  <si>
    <t>Izvor 1.1.Djelatnik u  produženom  boravaku-ŽUPANIJA</t>
  </si>
  <si>
    <t xml:space="preserve">Mat.za higijj.potrebe i njegu-maske </t>
  </si>
  <si>
    <t>Besplatni udžbenici-MZO</t>
  </si>
  <si>
    <t>Naknade građ.-BESPLATNI UDŽBEN</t>
  </si>
  <si>
    <t>Projekcija plana
za 2023.</t>
  </si>
  <si>
    <t>Projekcija plana 
za 2024.</t>
  </si>
  <si>
    <t>Prijedlog plana 
za 2022.</t>
  </si>
  <si>
    <t>2024.</t>
  </si>
  <si>
    <t>Naknada za tr.osp.-PRIPRAVNIŠTVO</t>
  </si>
  <si>
    <t>PRIPRAVNIŠTVO HZZ</t>
  </si>
  <si>
    <t>Plaće (Bruto)(17 dj.x6500x10.mj.)</t>
  </si>
  <si>
    <t xml:space="preserve">Klasa: 400-02/21-01/01         </t>
  </si>
  <si>
    <t xml:space="preserve">Ur.br.:  2176-38-01-21-        </t>
  </si>
  <si>
    <t>PLAN RASHODA I IZDATAKA -  OSNOVNA ŠKOLA NOVSKA ZA 2023. PREMA IZVORIMA</t>
  </si>
  <si>
    <t xml:space="preserve">Sitni inventar -PS </t>
  </si>
  <si>
    <t>Plaće (Bruto 1 djelatnika)</t>
  </si>
  <si>
    <t xml:space="preserve">2023. </t>
  </si>
  <si>
    <t>2025.</t>
  </si>
  <si>
    <t>MZO-ostale naknade iz pr.radni mat.BU</t>
  </si>
  <si>
    <t>Maja Štivojević</t>
  </si>
  <si>
    <t>tel. 044/691-462</t>
  </si>
  <si>
    <t>Projekcija plana za 2023.</t>
  </si>
  <si>
    <t>Projekcija plana
za 2024.</t>
  </si>
  <si>
    <t>Projekcija plana 
za 2025.</t>
  </si>
  <si>
    <t>Prijedlog plana 
za 2023.</t>
  </si>
  <si>
    <t>Ukupno prihodi i primici za 2023.</t>
  </si>
  <si>
    <t>Ukupno prihodi i primici za 2025.</t>
  </si>
  <si>
    <t>Ukupno prihodi i primici za 2024.</t>
  </si>
  <si>
    <t>Tečaj eura:</t>
  </si>
  <si>
    <t>Tekući PROJEKT T10004</t>
  </si>
  <si>
    <t>PRIJEDLOG PLANA ZA 2022. (EUR)</t>
  </si>
  <si>
    <t>Opći prihodi i primici 1.2. (EUR)</t>
  </si>
  <si>
    <t>PRIJEDLOG PLANA ZA 2022. (KN)</t>
  </si>
  <si>
    <t>Opći prihodi i primici 1.2. (KN)</t>
  </si>
  <si>
    <t>Vlastiti prihodi 3.1.1. (KN)</t>
  </si>
  <si>
    <t>Vlastiti prihodi 3.1.1. (EUR)</t>
  </si>
  <si>
    <t>Prihodi za posebne namjene 4.3.1. (KN)</t>
  </si>
  <si>
    <t>Prihodi za posebne namjene 4.3.1. (EUR)</t>
  </si>
  <si>
    <t>Pomoći-MZO (plaće i ost.tr.) (KN)</t>
  </si>
  <si>
    <t>Pomoći-MZO (plaće i ost.tr.) (EUR)</t>
  </si>
  <si>
    <t>Donacije (KN)</t>
  </si>
  <si>
    <t>Donacije (EUR)</t>
  </si>
  <si>
    <t>Prihodi od nefinancijske imovine i nadoknade šteta s osnova osiguranja (KN)</t>
  </si>
  <si>
    <t>Prihodi od nefinancijske imovine i nadoknade šteta s osnova osiguranja (EUR)</t>
  </si>
  <si>
    <t>Namjenski primici -GRAD pomoći (KN)</t>
  </si>
  <si>
    <t>Namjenski primici -GRAD pomoći (EUR)</t>
  </si>
  <si>
    <t>PROJEKCIJA PLANA ZA 2023. (KN)</t>
  </si>
  <si>
    <t>PROJEKCIJA PLANA ZA 2023. (EUR)</t>
  </si>
  <si>
    <t>PROJEKCIJA PLANA ZA 2024. (KN)</t>
  </si>
  <si>
    <t>PROJEKCIJA PLANA ZA 2024. (EUR)</t>
  </si>
  <si>
    <t>Trošak licenci(održ.rač.programa:urudž.zapoisnik, software itd.)</t>
  </si>
  <si>
    <t>Novska, 30. rujan 2022.</t>
  </si>
  <si>
    <t>Novska,  30. rujan 2022.</t>
  </si>
  <si>
    <t>Projekcija plana za 2023. (EUR)</t>
  </si>
  <si>
    <t>Projekcija plana
za 2024. EUR)</t>
  </si>
  <si>
    <t>Projekcija plana 
za 2025. (EUR)</t>
  </si>
  <si>
    <t>Prijedlog plana 
za 2023. (EUR)</t>
  </si>
  <si>
    <t>Projekcija plana
za 2024. (EUR)</t>
  </si>
  <si>
    <t>Prijedlog plana 
za 2022. (EUR)</t>
  </si>
  <si>
    <t>Projekcija plana
za 2023. (EUR)</t>
  </si>
  <si>
    <t>Projekcija plana 
za 2024. (EUR)</t>
  </si>
  <si>
    <t>PRIJEDLOG FINANCIJSKOG PLANA OŠ NOVSKA ZA 2023. I                                                                                                                                             PROJEKCIJA PLANA ZA  2024. I 2025. GODINU</t>
  </si>
  <si>
    <t>U eurima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</si>
</sst>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0.0000"/>
    <numFmt numFmtId="182" formatCode="#,##0\ &quot;kn&quot;"/>
    <numFmt numFmtId="183" formatCode="0.000"/>
    <numFmt numFmtId="184" formatCode="0.00000"/>
    <numFmt numFmtId="185" formatCode="#,##0.0"/>
    <numFmt numFmtId="186" formatCode="#,##0.000"/>
    <numFmt numFmtId="187" formatCode="[$€-2]\ #,##0"/>
    <numFmt numFmtId="188" formatCode="[$€-2]\ #,##0.00"/>
    <numFmt numFmtId="189" formatCode="0.0"/>
    <numFmt numFmtId="190" formatCode="[$-41A]d\.\ mmmm\ yyyy\."/>
  </numFmts>
  <fonts count="8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MS Sans Serif"/>
      <family val="0"/>
    </font>
    <font>
      <b/>
      <sz val="14"/>
      <name val="Arial"/>
      <family val="2"/>
    </font>
    <font>
      <b/>
      <sz val="14"/>
      <color indexed="8"/>
      <name val="MS Sans Serif"/>
      <family val="0"/>
    </font>
    <font>
      <b/>
      <sz val="11"/>
      <color indexed="8"/>
      <name val="Arial"/>
      <family val="2"/>
    </font>
    <font>
      <b/>
      <sz val="10"/>
      <color indexed="8"/>
      <name val="MS Sans Serif"/>
      <family val="0"/>
    </font>
    <font>
      <sz val="11"/>
      <color indexed="8"/>
      <name val="Arial"/>
      <family val="2"/>
    </font>
    <font>
      <b/>
      <sz val="12"/>
      <color indexed="8"/>
      <name val="MS Sans Serif"/>
      <family val="0"/>
    </font>
    <font>
      <u val="single"/>
      <sz val="10"/>
      <color indexed="8"/>
      <name val="MS Sans Serif"/>
      <family val="0"/>
    </font>
    <font>
      <b/>
      <sz val="10"/>
      <color indexed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color indexed="8"/>
      <name val="Arial"/>
      <family val="2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504D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theme="0" tint="-0.149959996342659"/>
      </top>
      <bottom style="medium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16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70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71" fillId="41" borderId="7" applyNumberFormat="0" applyAlignment="0" applyProtection="0"/>
    <xf numFmtId="0" fontId="72" fillId="41" borderId="8" applyNumberFormat="0" applyAlignment="0" applyProtection="0"/>
    <xf numFmtId="0" fontId="15" fillId="0" borderId="9" applyNumberFormat="0" applyFill="0" applyAlignment="0" applyProtection="0"/>
    <xf numFmtId="0" fontId="73" fillId="4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6" fillId="0" borderId="11" applyNumberFormat="0" applyFill="0" applyAlignment="0" applyProtection="0"/>
    <xf numFmtId="0" fontId="77" fillId="0" borderId="12" applyNumberFormat="0" applyFill="0" applyAlignment="0" applyProtection="0"/>
    <xf numFmtId="0" fontId="7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8" fillId="43" borderId="0" applyNumberFormat="0" applyBorder="0" applyAlignment="0" applyProtection="0"/>
    <xf numFmtId="0" fontId="0" fillId="4" borderId="13" applyNumberFormat="0" applyFont="0" applyAlignment="0" applyProtection="0"/>
    <xf numFmtId="0" fontId="21" fillId="0" borderId="0">
      <alignment/>
      <protection/>
    </xf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7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80" fillId="44" borderId="1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3" fillId="0" borderId="18" applyNumberFormat="0" applyFill="0" applyAlignment="0" applyProtection="0"/>
    <xf numFmtId="0" fontId="84" fillId="45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0" fontId="29" fillId="0" borderId="20" xfId="0" applyFont="1" applyBorder="1" applyAlignment="1" quotePrefix="1">
      <alignment horizontal="left" vertical="center" wrapText="1"/>
    </xf>
    <xf numFmtId="0" fontId="29" fillId="0" borderId="20" xfId="0" applyFont="1" applyBorder="1" applyAlignment="1" quotePrefix="1">
      <alignment horizontal="center" vertical="center" wrapText="1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33" fillId="0" borderId="0" xfId="0" applyFont="1" applyBorder="1" applyAlignment="1" quotePrefix="1">
      <alignment horizontal="left" vertical="center"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6" borderId="21" xfId="0" applyNumberFormat="1" applyFont="1" applyFill="1" applyBorder="1" applyAlignment="1">
      <alignment horizontal="left" wrapText="1"/>
    </xf>
    <xf numFmtId="1" fontId="22" fillId="0" borderId="22" xfId="0" applyNumberFormat="1" applyFont="1" applyBorder="1" applyAlignment="1">
      <alignment wrapText="1"/>
    </xf>
    <xf numFmtId="1" fontId="22" fillId="46" borderId="23" xfId="0" applyNumberFormat="1" applyFont="1" applyFill="1" applyBorder="1" applyAlignment="1">
      <alignment horizontal="right" vertical="top" wrapText="1"/>
    </xf>
    <xf numFmtId="3" fontId="22" fillId="0" borderId="22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Border="1" applyAlignment="1">
      <alignment wrapText="1"/>
    </xf>
    <xf numFmtId="0" fontId="38" fillId="0" borderId="0" xfId="0" applyNumberFormat="1" applyFont="1" applyFill="1" applyBorder="1" applyAlignment="1" applyProtection="1">
      <alignment/>
      <protection/>
    </xf>
    <xf numFmtId="1" fontId="21" fillId="0" borderId="24" xfId="0" applyNumberFormat="1" applyFont="1" applyBorder="1" applyAlignment="1">
      <alignment horizontal="left" wrapText="1"/>
    </xf>
    <xf numFmtId="1" fontId="21" fillId="0" borderId="25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 wrapText="1"/>
    </xf>
    <xf numFmtId="3" fontId="21" fillId="0" borderId="24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25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2" fillId="0" borderId="22" xfId="0" applyNumberFormat="1" applyFont="1" applyBorder="1" applyAlignment="1">
      <alignment wrapText="1"/>
    </xf>
    <xf numFmtId="3" fontId="22" fillId="0" borderId="22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wrapText="1"/>
    </xf>
    <xf numFmtId="3" fontId="26" fillId="0" borderId="25" xfId="0" applyNumberFormat="1" applyFont="1" applyFill="1" applyBorder="1" applyAlignment="1" applyProtection="1">
      <alignment/>
      <protection/>
    </xf>
    <xf numFmtId="3" fontId="26" fillId="0" borderId="25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3" fontId="26" fillId="0" borderId="25" xfId="0" applyNumberFormat="1" applyFont="1" applyFill="1" applyBorder="1" applyAlignment="1" applyProtection="1">
      <alignment horizontal="right" vertical="center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 quotePrefix="1">
      <alignment horizontal="left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3" fontId="33" fillId="0" borderId="0" xfId="0" applyNumberFormat="1" applyFont="1" applyBorder="1" applyAlignment="1">
      <alignment horizontal="right"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 horizontal="right" wrapText="1"/>
    </xf>
    <xf numFmtId="3" fontId="21" fillId="0" borderId="32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1" fontId="21" fillId="46" borderId="21" xfId="0" applyNumberFormat="1" applyFont="1" applyFill="1" applyBorder="1" applyAlignment="1">
      <alignment horizontal="left" wrapText="1"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45" fillId="0" borderId="21" xfId="0" applyNumberFormat="1" applyFont="1" applyFill="1" applyBorder="1" applyAlignment="1" applyProtection="1">
      <alignment horizontal="center" vertical="center" wrapText="1"/>
      <protection/>
    </xf>
    <xf numFmtId="1" fontId="21" fillId="0" borderId="28" xfId="0" applyNumberFormat="1" applyFont="1" applyBorder="1" applyAlignment="1">
      <alignment horizontal="left" wrapText="1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35" xfId="0" applyNumberForma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 horizontal="center"/>
      <protection/>
    </xf>
    <xf numFmtId="0" fontId="85" fillId="10" borderId="0" xfId="0" applyNumberFormat="1" applyFont="1" applyFill="1" applyBorder="1" applyAlignment="1" applyProtection="1">
      <alignment horizontal="center" vertical="center"/>
      <protection/>
    </xf>
    <xf numFmtId="0" fontId="85" fillId="47" borderId="0" xfId="0" applyNumberFormat="1" applyFont="1" applyFill="1" applyBorder="1" applyAlignment="1" applyProtection="1">
      <alignment horizontal="center" vertical="center"/>
      <protection/>
    </xf>
    <xf numFmtId="3" fontId="49" fillId="0" borderId="25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3" fontId="25" fillId="0" borderId="25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5" fillId="32" borderId="0" xfId="0" applyNumberFormat="1" applyFont="1" applyFill="1" applyBorder="1" applyAlignment="1" applyProtection="1">
      <alignment wrapText="1"/>
      <protection/>
    </xf>
    <xf numFmtId="0" fontId="56" fillId="0" borderId="0" xfId="0" applyNumberFormat="1" applyFont="1" applyFill="1" applyBorder="1" applyAlignment="1" applyProtection="1">
      <alignment wrapText="1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0" fontId="25" fillId="32" borderId="0" xfId="0" applyNumberFormat="1" applyFont="1" applyFill="1" applyBorder="1" applyAlignment="1" applyProtection="1">
      <alignment/>
      <protection/>
    </xf>
    <xf numFmtId="3" fontId="25" fillId="0" borderId="25" xfId="0" applyNumberFormat="1" applyFont="1" applyFill="1" applyBorder="1" applyAlignment="1" applyProtection="1">
      <alignment horizontal="right"/>
      <protection/>
    </xf>
    <xf numFmtId="3" fontId="26" fillId="36" borderId="25" xfId="0" applyNumberFormat="1" applyFont="1" applyFill="1" applyBorder="1" applyAlignment="1" applyProtection="1">
      <alignment horizontal="right" vertical="center"/>
      <protection/>
    </xf>
    <xf numFmtId="3" fontId="25" fillId="0" borderId="25" xfId="0" applyNumberFormat="1" applyFont="1" applyFill="1" applyBorder="1" applyAlignment="1" applyProtection="1">
      <alignment/>
      <protection/>
    </xf>
    <xf numFmtId="3" fontId="86" fillId="36" borderId="25" xfId="0" applyNumberFormat="1" applyFont="1" applyFill="1" applyBorder="1" applyAlignment="1" applyProtection="1">
      <alignment horizontal="right" vertical="center"/>
      <protection/>
    </xf>
    <xf numFmtId="3" fontId="22" fillId="48" borderId="25" xfId="0" applyNumberFormat="1" applyFont="1" applyFill="1" applyBorder="1" applyAlignment="1">
      <alignment horizontal="right" vertical="center" wrapText="1"/>
    </xf>
    <xf numFmtId="3" fontId="22" fillId="0" borderId="25" xfId="0" applyNumberFormat="1" applyFont="1" applyBorder="1" applyAlignment="1">
      <alignment horizontal="right" wrapText="1"/>
    </xf>
    <xf numFmtId="3" fontId="21" fillId="0" borderId="25" xfId="0" applyNumberFormat="1" applyFont="1" applyBorder="1" applyAlignment="1">
      <alignment horizontal="right" wrapText="1"/>
    </xf>
    <xf numFmtId="3" fontId="22" fillId="0" borderId="25" xfId="0" applyNumberFormat="1" applyFont="1" applyBorder="1" applyAlignment="1">
      <alignment horizontal="right" vertical="center" wrapText="1"/>
    </xf>
    <xf numFmtId="3" fontId="25" fillId="0" borderId="36" xfId="0" applyNumberFormat="1" applyFont="1" applyFill="1" applyBorder="1" applyAlignment="1" applyProtection="1">
      <alignment horizontal="right" vertical="center"/>
      <protection/>
    </xf>
    <xf numFmtId="0" fontId="26" fillId="0" borderId="37" xfId="0" applyNumberFormat="1" applyFont="1" applyFill="1" applyBorder="1" applyAlignment="1" applyProtection="1">
      <alignment vertical="center"/>
      <protection/>
    </xf>
    <xf numFmtId="0" fontId="32" fillId="0" borderId="0" xfId="0" applyFont="1" applyBorder="1" applyAlignment="1" quotePrefix="1">
      <alignment horizontal="left" vertical="center"/>
    </xf>
    <xf numFmtId="0" fontId="25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6" fillId="0" borderId="0" xfId="0" applyFont="1" applyBorder="1" applyAlignment="1" quotePrefix="1">
      <alignment horizontal="left" vertical="center" wrapText="1"/>
    </xf>
    <xf numFmtId="0" fontId="25" fillId="32" borderId="0" xfId="0" applyNumberFormat="1" applyFont="1" applyFill="1" applyBorder="1" applyAlignment="1" applyProtection="1">
      <alignment vertical="center"/>
      <protection/>
    </xf>
    <xf numFmtId="0" fontId="25" fillId="0" borderId="36" xfId="0" applyNumberFormat="1" applyFont="1" applyFill="1" applyBorder="1" applyAlignment="1" applyProtection="1">
      <alignment vertical="center"/>
      <protection/>
    </xf>
    <xf numFmtId="0" fontId="52" fillId="0" borderId="25" xfId="0" applyNumberFormat="1" applyFont="1" applyFill="1" applyBorder="1" applyAlignment="1" applyProtection="1">
      <alignment vertical="center" wrapText="1"/>
      <protection/>
    </xf>
    <xf numFmtId="3" fontId="26" fillId="0" borderId="25" xfId="0" applyNumberFormat="1" applyFont="1" applyFill="1" applyBorder="1" applyAlignment="1" applyProtection="1">
      <alignment vertical="center"/>
      <protection/>
    </xf>
    <xf numFmtId="0" fontId="52" fillId="33" borderId="25" xfId="0" applyNumberFormat="1" applyFont="1" applyFill="1" applyBorder="1" applyAlignment="1" applyProtection="1">
      <alignment wrapText="1"/>
      <protection/>
    </xf>
    <xf numFmtId="3" fontId="46" fillId="0" borderId="25" xfId="0" applyNumberFormat="1" applyFont="1" applyFill="1" applyBorder="1" applyAlignment="1" applyProtection="1">
      <alignment/>
      <protection/>
    </xf>
    <xf numFmtId="0" fontId="26" fillId="0" borderId="25" xfId="0" applyNumberFormat="1" applyFont="1" applyFill="1" applyBorder="1" applyAlignment="1" applyProtection="1">
      <alignment/>
      <protection/>
    </xf>
    <xf numFmtId="0" fontId="53" fillId="7" borderId="25" xfId="0" applyNumberFormat="1" applyFont="1" applyFill="1" applyBorder="1" applyAlignment="1" applyProtection="1">
      <alignment vertical="center" wrapText="1"/>
      <protection/>
    </xf>
    <xf numFmtId="3" fontId="26" fillId="7" borderId="25" xfId="0" applyNumberFormat="1" applyFont="1" applyFill="1" applyBorder="1" applyAlignment="1" applyProtection="1">
      <alignment horizontal="right" vertical="center"/>
      <protection/>
    </xf>
    <xf numFmtId="3" fontId="26" fillId="48" borderId="25" xfId="0" applyNumberFormat="1" applyFont="1" applyFill="1" applyBorder="1" applyAlignment="1" applyProtection="1">
      <alignment vertical="center"/>
      <protection/>
    </xf>
    <xf numFmtId="0" fontId="54" fillId="0" borderId="25" xfId="0" applyNumberFormat="1" applyFont="1" applyFill="1" applyBorder="1" applyAlignment="1" applyProtection="1">
      <alignment wrapText="1"/>
      <protection/>
    </xf>
    <xf numFmtId="0" fontId="52" fillId="0" borderId="25" xfId="0" applyNumberFormat="1" applyFont="1" applyFill="1" applyBorder="1" applyAlignment="1" applyProtection="1">
      <alignment wrapText="1"/>
      <protection/>
    </xf>
    <xf numFmtId="0" fontId="50" fillId="0" borderId="25" xfId="88" applyNumberFormat="1" applyFont="1" applyBorder="1">
      <alignment/>
      <protection/>
    </xf>
    <xf numFmtId="0" fontId="50" fillId="0" borderId="25" xfId="88" applyNumberFormat="1" applyFont="1" applyBorder="1" applyAlignment="1" quotePrefix="1">
      <alignment horizontal="left"/>
      <protection/>
    </xf>
    <xf numFmtId="0" fontId="50" fillId="0" borderId="25" xfId="88" applyNumberFormat="1" applyFont="1" applyBorder="1" applyAlignment="1">
      <alignment horizontal="left"/>
      <protection/>
    </xf>
    <xf numFmtId="0" fontId="47" fillId="0" borderId="25" xfId="88" applyNumberFormat="1" applyFont="1" applyBorder="1">
      <alignment/>
      <protection/>
    </xf>
    <xf numFmtId="0" fontId="54" fillId="36" borderId="25" xfId="0" applyNumberFormat="1" applyFont="1" applyFill="1" applyBorder="1" applyAlignment="1" applyProtection="1">
      <alignment horizontal="left" vertical="center" wrapText="1"/>
      <protection/>
    </xf>
    <xf numFmtId="0" fontId="55" fillId="0" borderId="25" xfId="0" applyNumberFormat="1" applyFont="1" applyFill="1" applyBorder="1" applyAlignment="1" applyProtection="1">
      <alignment wrapText="1"/>
      <protection/>
    </xf>
    <xf numFmtId="0" fontId="26" fillId="0" borderId="25" xfId="0" applyNumberFormat="1" applyFont="1" applyFill="1" applyBorder="1" applyAlignment="1" applyProtection="1">
      <alignment vertical="center"/>
      <protection/>
    </xf>
    <xf numFmtId="0" fontId="56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3" fontId="25" fillId="48" borderId="25" xfId="0" applyNumberFormat="1" applyFont="1" applyFill="1" applyBorder="1" applyAlignment="1" applyProtection="1">
      <alignment horizontal="right" vertical="center"/>
      <protection/>
    </xf>
    <xf numFmtId="0" fontId="50" fillId="0" borderId="25" xfId="88" applyNumberFormat="1" applyFont="1" applyBorder="1" applyAlignment="1">
      <alignment vertical="center" wrapText="1"/>
      <protection/>
    </xf>
    <xf numFmtId="0" fontId="25" fillId="0" borderId="25" xfId="0" applyNumberFormat="1" applyFont="1" applyFill="1" applyBorder="1" applyAlignment="1" applyProtection="1">
      <alignment vertical="center"/>
      <protection/>
    </xf>
    <xf numFmtId="0" fontId="55" fillId="32" borderId="25" xfId="0" applyNumberFormat="1" applyFont="1" applyFill="1" applyBorder="1" applyAlignment="1" applyProtection="1">
      <alignment wrapText="1"/>
      <protection/>
    </xf>
    <xf numFmtId="0" fontId="25" fillId="32" borderId="25" xfId="0" applyNumberFormat="1" applyFont="1" applyFill="1" applyBorder="1" applyAlignment="1" applyProtection="1">
      <alignment/>
      <protection/>
    </xf>
    <xf numFmtId="0" fontId="25" fillId="32" borderId="25" xfId="0" applyNumberFormat="1" applyFont="1" applyFill="1" applyBorder="1" applyAlignment="1" applyProtection="1">
      <alignment vertical="center"/>
      <protection/>
    </xf>
    <xf numFmtId="0" fontId="87" fillId="36" borderId="25" xfId="0" applyNumberFormat="1" applyFont="1" applyFill="1" applyBorder="1" applyAlignment="1" applyProtection="1">
      <alignment horizontal="left" vertical="center" wrapText="1"/>
      <protection/>
    </xf>
    <xf numFmtId="0" fontId="56" fillId="0" borderId="25" xfId="0" applyNumberFormat="1" applyFont="1" applyFill="1" applyBorder="1" applyAlignment="1" applyProtection="1">
      <alignment vertical="center" wrapText="1"/>
      <protection/>
    </xf>
    <xf numFmtId="0" fontId="53" fillId="7" borderId="25" xfId="0" applyNumberFormat="1" applyFont="1" applyFill="1" applyBorder="1" applyAlignment="1" applyProtection="1">
      <alignment horizontal="left" vertical="center" wrapText="1"/>
      <protection/>
    </xf>
    <xf numFmtId="0" fontId="57" fillId="0" borderId="25" xfId="0" applyNumberFormat="1" applyFont="1" applyFill="1" applyBorder="1" applyAlignment="1" applyProtection="1">
      <alignment wrapText="1"/>
      <protection/>
    </xf>
    <xf numFmtId="3" fontId="26" fillId="48" borderId="25" xfId="0" applyNumberFormat="1" applyFont="1" applyFill="1" applyBorder="1" applyAlignment="1" applyProtection="1">
      <alignment horizontal="right" vertical="center"/>
      <protection/>
    </xf>
    <xf numFmtId="0" fontId="53" fillId="0" borderId="25" xfId="88" applyNumberFormat="1" applyFont="1" applyBorder="1" applyAlignment="1">
      <alignment horizontal="left"/>
      <protection/>
    </xf>
    <xf numFmtId="0" fontId="48" fillId="0" borderId="25" xfId="88" applyNumberFormat="1" applyFont="1" applyBorder="1" applyAlignment="1">
      <alignment horizontal="left"/>
      <protection/>
    </xf>
    <xf numFmtId="0" fontId="48" fillId="0" borderId="25" xfId="88" applyNumberFormat="1" applyFont="1" applyBorder="1" applyAlignment="1">
      <alignment horizontal="center"/>
      <protection/>
    </xf>
    <xf numFmtId="0" fontId="47" fillId="0" borderId="25" xfId="88" applyNumberFormat="1" applyFont="1" applyBorder="1" applyAlignment="1">
      <alignment horizontal="left"/>
      <protection/>
    </xf>
    <xf numFmtId="0" fontId="54" fillId="7" borderId="28" xfId="0" applyNumberFormat="1" applyFont="1" applyFill="1" applyBorder="1" applyAlignment="1" applyProtection="1">
      <alignment vertical="center" wrapText="1"/>
      <protection/>
    </xf>
    <xf numFmtId="3" fontId="26" fillId="7" borderId="28" xfId="0" applyNumberFormat="1" applyFont="1" applyFill="1" applyBorder="1" applyAlignment="1" applyProtection="1">
      <alignment horizontal="right" vertical="center"/>
      <protection/>
    </xf>
    <xf numFmtId="3" fontId="22" fillId="48" borderId="28" xfId="0" applyNumberFormat="1" applyFont="1" applyFill="1" applyBorder="1" applyAlignment="1">
      <alignment horizontal="right" wrapText="1"/>
    </xf>
    <xf numFmtId="3" fontId="26" fillId="48" borderId="28" xfId="0" applyNumberFormat="1" applyFont="1" applyFill="1" applyBorder="1" applyAlignment="1" applyProtection="1">
      <alignment vertical="center"/>
      <protection/>
    </xf>
    <xf numFmtId="3" fontId="26" fillId="49" borderId="25" xfId="0" applyNumberFormat="1" applyFont="1" applyFill="1" applyBorder="1" applyAlignment="1" applyProtection="1">
      <alignment horizontal="right" vertical="center"/>
      <protection/>
    </xf>
    <xf numFmtId="3" fontId="22" fillId="49" borderId="25" xfId="0" applyNumberFormat="1" applyFont="1" applyFill="1" applyBorder="1" applyAlignment="1">
      <alignment horizontal="right" vertical="center" wrapText="1"/>
    </xf>
    <xf numFmtId="3" fontId="26" fillId="49" borderId="25" xfId="0" applyNumberFormat="1" applyFont="1" applyFill="1" applyBorder="1" applyAlignment="1" applyProtection="1">
      <alignment vertical="center"/>
      <protection/>
    </xf>
    <xf numFmtId="3" fontId="25" fillId="32" borderId="25" xfId="0" applyNumberFormat="1" applyFont="1" applyFill="1" applyBorder="1" applyAlignment="1" applyProtection="1">
      <alignment/>
      <protection/>
    </xf>
    <xf numFmtId="3" fontId="86" fillId="49" borderId="25" xfId="0" applyNumberFormat="1" applyFont="1" applyFill="1" applyBorder="1" applyAlignment="1" applyProtection="1">
      <alignment vertical="center"/>
      <protection/>
    </xf>
    <xf numFmtId="3" fontId="86" fillId="49" borderId="25" xfId="0" applyNumberFormat="1" applyFont="1" applyFill="1" applyBorder="1" applyAlignment="1">
      <alignment horizontal="right" vertical="center" wrapText="1"/>
    </xf>
    <xf numFmtId="0" fontId="50" fillId="0" borderId="25" xfId="88" applyNumberFormat="1" applyFont="1" applyBorder="1" applyAlignment="1">
      <alignment horizontal="left" vertical="center" wrapText="1"/>
      <protection/>
    </xf>
    <xf numFmtId="3" fontId="21" fillId="0" borderId="25" xfId="0" applyNumberFormat="1" applyFont="1" applyBorder="1" applyAlignment="1">
      <alignment horizontal="right" vertical="center" wrapText="1"/>
    </xf>
    <xf numFmtId="0" fontId="52" fillId="40" borderId="25" xfId="0" applyNumberFormat="1" applyFont="1" applyFill="1" applyBorder="1" applyAlignment="1" applyProtection="1">
      <alignment vertical="center" wrapText="1"/>
      <protection/>
    </xf>
    <xf numFmtId="0" fontId="52" fillId="33" borderId="25" xfId="0" applyNumberFormat="1" applyFont="1" applyFill="1" applyBorder="1" applyAlignment="1" applyProtection="1">
      <alignment horizontal="center"/>
      <protection/>
    </xf>
    <xf numFmtId="0" fontId="53" fillId="7" borderId="25" xfId="0" applyNumberFormat="1" applyFont="1" applyFill="1" applyBorder="1" applyAlignment="1" applyProtection="1">
      <alignment horizontal="center" vertical="center"/>
      <protection/>
    </xf>
    <xf numFmtId="0" fontId="52" fillId="0" borderId="25" xfId="0" applyNumberFormat="1" applyFont="1" applyFill="1" applyBorder="1" applyAlignment="1" applyProtection="1">
      <alignment horizontal="center"/>
      <protection/>
    </xf>
    <xf numFmtId="0" fontId="52" fillId="0" borderId="25" xfId="0" applyNumberFormat="1" applyFont="1" applyFill="1" applyBorder="1" applyAlignment="1" applyProtection="1">
      <alignment horizontal="center" vertical="center"/>
      <protection/>
    </xf>
    <xf numFmtId="0" fontId="53" fillId="7" borderId="25" xfId="0" applyNumberFormat="1" applyFont="1" applyFill="1" applyBorder="1" applyAlignment="1" applyProtection="1">
      <alignment horizontal="center" vertical="center" wrapText="1"/>
      <protection/>
    </xf>
    <xf numFmtId="0" fontId="56" fillId="0" borderId="25" xfId="0" applyNumberFormat="1" applyFont="1" applyFill="1" applyBorder="1" applyAlignment="1" applyProtection="1">
      <alignment horizontal="center" vertical="center"/>
      <protection/>
    </xf>
    <xf numFmtId="0" fontId="52" fillId="40" borderId="25" xfId="0" applyNumberFormat="1" applyFont="1" applyFill="1" applyBorder="1" applyAlignment="1" applyProtection="1">
      <alignment horizontal="center"/>
      <protection/>
    </xf>
    <xf numFmtId="0" fontId="53" fillId="0" borderId="25" xfId="88" applyNumberFormat="1" applyFont="1" applyBorder="1" applyAlignment="1">
      <alignment horizontal="center"/>
      <protection/>
    </xf>
    <xf numFmtId="0" fontId="52" fillId="0" borderId="0" xfId="0" applyNumberFormat="1" applyFont="1" applyFill="1" applyBorder="1" applyAlignment="1" applyProtection="1">
      <alignment horizontal="center"/>
      <protection/>
    </xf>
    <xf numFmtId="0" fontId="56" fillId="0" borderId="0" xfId="0" applyNumberFormat="1" applyFont="1" applyFill="1" applyBorder="1" applyAlignment="1" applyProtection="1">
      <alignment horizont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52" fillId="36" borderId="25" xfId="0" applyNumberFormat="1" applyFont="1" applyFill="1" applyBorder="1" applyAlignment="1" applyProtection="1">
      <alignment horizontal="center" vertical="center"/>
      <protection/>
    </xf>
    <xf numFmtId="0" fontId="56" fillId="0" borderId="25" xfId="0" applyNumberFormat="1" applyFont="1" applyFill="1" applyBorder="1" applyAlignment="1" applyProtection="1">
      <alignment horizontal="center"/>
      <protection/>
    </xf>
    <xf numFmtId="0" fontId="48" fillId="0" borderId="25" xfId="88" applyNumberFormat="1" applyFont="1" applyBorder="1" applyAlignment="1">
      <alignment horizontal="center" vertical="center"/>
      <protection/>
    </xf>
    <xf numFmtId="0" fontId="56" fillId="32" borderId="25" xfId="0" applyNumberFormat="1" applyFont="1" applyFill="1" applyBorder="1" applyAlignment="1" applyProtection="1">
      <alignment horizontal="center"/>
      <protection/>
    </xf>
    <xf numFmtId="0" fontId="88" fillId="36" borderId="25" xfId="0" applyNumberFormat="1" applyFont="1" applyFill="1" applyBorder="1" applyAlignment="1" applyProtection="1">
      <alignment horizontal="center" vertical="center" wrapText="1"/>
      <protection/>
    </xf>
    <xf numFmtId="0" fontId="52" fillId="7" borderId="28" xfId="0" applyNumberFormat="1" applyFont="1" applyFill="1" applyBorder="1" applyAlignment="1" applyProtection="1">
      <alignment horizontal="center" vertical="center"/>
      <protection/>
    </xf>
    <xf numFmtId="0" fontId="52" fillId="32" borderId="0" xfId="0" applyNumberFormat="1" applyFont="1" applyFill="1" applyBorder="1" applyAlignment="1" applyProtection="1">
      <alignment horizontal="center"/>
      <protection/>
    </xf>
    <xf numFmtId="3" fontId="26" fillId="48" borderId="28" xfId="0" applyNumberFormat="1" applyFont="1" applyFill="1" applyBorder="1" applyAlignment="1" applyProtection="1">
      <alignment horizontal="right"/>
      <protection/>
    </xf>
    <xf numFmtId="184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38" xfId="0" applyNumberFormat="1" applyFont="1" applyFill="1" applyBorder="1" applyAlignment="1" applyProtection="1">
      <alignment horizontal="center" vertical="center" wrapText="1"/>
      <protection/>
    </xf>
    <xf numFmtId="0" fontId="26" fillId="0" borderId="39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vertical="center"/>
      <protection/>
    </xf>
    <xf numFmtId="3" fontId="25" fillId="0" borderId="36" xfId="0" applyNumberFormat="1" applyFont="1" applyFill="1" applyBorder="1" applyAlignment="1" applyProtection="1">
      <alignment vertical="center"/>
      <protection/>
    </xf>
    <xf numFmtId="0" fontId="25" fillId="0" borderId="40" xfId="0" applyNumberFormat="1" applyFont="1" applyFill="1" applyBorder="1" applyAlignment="1" applyProtection="1">
      <alignment horizontal="right" vertical="center"/>
      <protection/>
    </xf>
    <xf numFmtId="3" fontId="25" fillId="0" borderId="40" xfId="0" applyNumberFormat="1" applyFont="1" applyFill="1" applyBorder="1" applyAlignment="1" applyProtection="1">
      <alignment vertical="center"/>
      <protection/>
    </xf>
    <xf numFmtId="3" fontId="25" fillId="0" borderId="41" xfId="0" applyNumberFormat="1" applyFont="1" applyFill="1" applyBorder="1" applyAlignment="1" applyProtection="1">
      <alignment vertical="center"/>
      <protection/>
    </xf>
    <xf numFmtId="3" fontId="25" fillId="0" borderId="42" xfId="0" applyNumberFormat="1" applyFont="1" applyFill="1" applyBorder="1" applyAlignment="1" applyProtection="1">
      <alignment vertical="center"/>
      <protection/>
    </xf>
    <xf numFmtId="3" fontId="25" fillId="0" borderId="36" xfId="0" applyNumberFormat="1" applyFont="1" applyFill="1" applyBorder="1" applyAlignment="1" applyProtection="1">
      <alignment horizontal="right" vertical="center" wrapText="1"/>
      <protection/>
    </xf>
    <xf numFmtId="3" fontId="25" fillId="0" borderId="36" xfId="0" applyNumberFormat="1" applyFont="1" applyBorder="1" applyAlignment="1">
      <alignment horizontal="right" vertical="center"/>
    </xf>
    <xf numFmtId="3" fontId="25" fillId="0" borderId="40" xfId="0" applyNumberFormat="1" applyFont="1" applyFill="1" applyBorder="1" applyAlignment="1" applyProtection="1">
      <alignment horizontal="right" vertical="center" wrapText="1"/>
      <protection/>
    </xf>
    <xf numFmtId="3" fontId="25" fillId="0" borderId="36" xfId="0" applyNumberFormat="1" applyFont="1" applyBorder="1" applyAlignment="1">
      <alignment horizontal="right" vertical="center" wrapText="1"/>
    </xf>
    <xf numFmtId="0" fontId="25" fillId="0" borderId="41" xfId="0" applyNumberFormat="1" applyFont="1" applyFill="1" applyBorder="1" applyAlignment="1" applyProtection="1">
      <alignment vertical="center"/>
      <protection/>
    </xf>
    <xf numFmtId="0" fontId="25" fillId="0" borderId="40" xfId="0" applyNumberFormat="1" applyFont="1" applyFill="1" applyBorder="1" applyAlignment="1" applyProtection="1">
      <alignment vertical="center"/>
      <protection/>
    </xf>
    <xf numFmtId="0" fontId="25" fillId="0" borderId="42" xfId="0" applyNumberFormat="1" applyFont="1" applyFill="1" applyBorder="1" applyAlignment="1" applyProtection="1">
      <alignment vertical="center"/>
      <protection/>
    </xf>
    <xf numFmtId="3" fontId="25" fillId="0" borderId="36" xfId="0" applyNumberFormat="1" applyFont="1" applyBorder="1" applyAlignment="1">
      <alignment vertical="center"/>
    </xf>
    <xf numFmtId="3" fontId="25" fillId="0" borderId="36" xfId="0" applyNumberFormat="1" applyFont="1" applyFill="1" applyBorder="1" applyAlignment="1" applyProtection="1">
      <alignment vertical="center" wrapText="1"/>
      <protection/>
    </xf>
    <xf numFmtId="3" fontId="25" fillId="0" borderId="40" xfId="0" applyNumberFormat="1" applyFont="1" applyBorder="1" applyAlignment="1">
      <alignment vertical="center"/>
    </xf>
    <xf numFmtId="3" fontId="25" fillId="0" borderId="40" xfId="0" applyNumberFormat="1" applyFont="1" applyFill="1" applyBorder="1" applyAlignment="1" applyProtection="1">
      <alignment vertical="center" wrapText="1"/>
      <protection/>
    </xf>
    <xf numFmtId="3" fontId="33" fillId="0" borderId="36" xfId="0" applyNumberFormat="1" applyFont="1" applyBorder="1" applyAlignment="1">
      <alignment horizontal="right"/>
    </xf>
    <xf numFmtId="0" fontId="34" fillId="0" borderId="36" xfId="0" applyNumberFormat="1" applyFont="1" applyFill="1" applyBorder="1" applyAlignment="1" applyProtection="1">
      <alignment/>
      <protection/>
    </xf>
    <xf numFmtId="0" fontId="34" fillId="0" borderId="41" xfId="0" applyNumberFormat="1" applyFont="1" applyFill="1" applyBorder="1" applyAlignment="1" applyProtection="1">
      <alignment/>
      <protection/>
    </xf>
    <xf numFmtId="0" fontId="34" fillId="0" borderId="36" xfId="0" applyNumberFormat="1" applyFont="1" applyFill="1" applyBorder="1" applyAlignment="1" applyProtection="1">
      <alignment horizontal="right"/>
      <protection/>
    </xf>
    <xf numFmtId="3" fontId="26" fillId="0" borderId="40" xfId="0" applyNumberFormat="1" applyFont="1" applyBorder="1" applyAlignment="1">
      <alignment horizontal="right" vertical="center"/>
    </xf>
    <xf numFmtId="0" fontId="26" fillId="0" borderId="40" xfId="0" applyNumberFormat="1" applyFont="1" applyFill="1" applyBorder="1" applyAlignment="1" applyProtection="1">
      <alignment vertical="center"/>
      <protection/>
    </xf>
    <xf numFmtId="0" fontId="26" fillId="0" borderId="42" xfId="0" applyNumberFormat="1" applyFont="1" applyFill="1" applyBorder="1" applyAlignment="1" applyProtection="1">
      <alignment vertical="center"/>
      <protection/>
    </xf>
    <xf numFmtId="0" fontId="22" fillId="0" borderId="43" xfId="0" applyFont="1" applyBorder="1" applyAlignment="1">
      <alignment horizontal="left" vertical="center"/>
    </xf>
    <xf numFmtId="3" fontId="25" fillId="0" borderId="35" xfId="0" applyNumberFormat="1" applyFont="1" applyFill="1" applyBorder="1" applyAlignment="1" applyProtection="1">
      <alignment horizontal="right" vertical="center"/>
      <protection/>
    </xf>
    <xf numFmtId="1" fontId="21" fillId="0" borderId="29" xfId="0" applyNumberFormat="1" applyFont="1" applyBorder="1" applyAlignment="1">
      <alignment horizontal="left" wrapText="1"/>
    </xf>
    <xf numFmtId="3" fontId="21" fillId="0" borderId="44" xfId="0" applyNumberFormat="1" applyFont="1" applyBorder="1" applyAlignment="1">
      <alignment horizontal="right" wrapText="1"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NumberFormat="1" applyFont="1" applyFill="1" applyBorder="1" applyAlignment="1" applyProtection="1" quotePrefix="1">
      <alignment horizontal="left" vertical="center" wrapText="1"/>
      <protection/>
    </xf>
    <xf numFmtId="0" fontId="21" fillId="0" borderId="40" xfId="0" applyNumberFormat="1" applyFont="1" applyFill="1" applyBorder="1" applyAlignment="1" applyProtection="1">
      <alignment vertical="center" wrapText="1"/>
      <protection/>
    </xf>
    <xf numFmtId="0" fontId="22" fillId="0" borderId="43" xfId="0" applyNumberFormat="1" applyFont="1" applyFill="1" applyBorder="1" applyAlignment="1" applyProtection="1">
      <alignment horizontal="left" vertical="center" wrapText="1"/>
      <protection/>
    </xf>
    <xf numFmtId="0" fontId="21" fillId="0" borderId="36" xfId="0" applyNumberFormat="1" applyFont="1" applyFill="1" applyBorder="1" applyAlignment="1" applyProtection="1">
      <alignment vertical="center" wrapText="1"/>
      <protection/>
    </xf>
    <xf numFmtId="0" fontId="22" fillId="0" borderId="43" xfId="0" applyNumberFormat="1" applyFont="1" applyFill="1" applyBorder="1" applyAlignment="1" applyProtection="1" quotePrefix="1">
      <alignment horizontal="left" vertical="center" wrapText="1"/>
      <protection/>
    </xf>
    <xf numFmtId="0" fontId="26" fillId="0" borderId="43" xfId="0" applyNumberFormat="1" applyFont="1" applyFill="1" applyBorder="1" applyAlignment="1" applyProtection="1">
      <alignment horizontal="left" vertical="center" wrapText="1"/>
      <protection/>
    </xf>
    <xf numFmtId="0" fontId="25" fillId="0" borderId="36" xfId="0" applyNumberFormat="1" applyFont="1" applyFill="1" applyBorder="1" applyAlignment="1" applyProtection="1">
      <alignment vertical="center" wrapText="1"/>
      <protection/>
    </xf>
    <xf numFmtId="0" fontId="25" fillId="0" borderId="36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4" fillId="0" borderId="45" xfId="0" applyNumberFormat="1" applyFont="1" applyFill="1" applyBorder="1" applyAlignment="1" applyProtection="1">
      <alignment horizontal="left" vertical="center" wrapText="1"/>
      <protection/>
    </xf>
    <xf numFmtId="0" fontId="23" fillId="0" borderId="40" xfId="0" applyNumberFormat="1" applyFont="1" applyFill="1" applyBorder="1" applyAlignment="1" applyProtection="1">
      <alignment vertical="center" wrapText="1"/>
      <protection/>
    </xf>
    <xf numFmtId="0" fontId="23" fillId="0" borderId="40" xfId="0" applyNumberFormat="1" applyFont="1" applyFill="1" applyBorder="1" applyAlignment="1" applyProtection="1">
      <alignment vertical="center"/>
      <protection/>
    </xf>
    <xf numFmtId="0" fontId="33" fillId="0" borderId="46" xfId="0" applyFont="1" applyBorder="1" applyAlignment="1" quotePrefix="1">
      <alignment horizontal="center"/>
    </xf>
    <xf numFmtId="0" fontId="33" fillId="0" borderId="38" xfId="0" applyFont="1" applyBorder="1" applyAlignment="1" quotePrefix="1">
      <alignment horizontal="center"/>
    </xf>
    <xf numFmtId="0" fontId="33" fillId="0" borderId="46" xfId="0" applyFont="1" applyBorder="1" applyAlignment="1" quotePrefix="1">
      <alignment horizontal="center" wrapText="1"/>
    </xf>
    <xf numFmtId="0" fontId="33" fillId="0" borderId="38" xfId="0" applyFont="1" applyBorder="1" applyAlignment="1" quotePrefix="1">
      <alignment horizontal="center" wrapText="1"/>
    </xf>
    <xf numFmtId="0" fontId="26" fillId="0" borderId="47" xfId="0" applyFont="1" applyBorder="1" applyAlignment="1" quotePrefix="1">
      <alignment horizontal="center" vertical="center"/>
    </xf>
    <xf numFmtId="0" fontId="26" fillId="0" borderId="20" xfId="0" applyFont="1" applyBorder="1" applyAlignment="1" quotePrefix="1">
      <alignment horizontal="center" vertical="center"/>
    </xf>
    <xf numFmtId="0" fontId="26" fillId="0" borderId="48" xfId="0" applyFont="1" applyBorder="1" applyAlignment="1" quotePrefix="1">
      <alignment horizontal="center" vertical="center"/>
    </xf>
    <xf numFmtId="0" fontId="21" fillId="0" borderId="36" xfId="0" applyNumberFormat="1" applyFont="1" applyFill="1" applyBorder="1" applyAlignment="1" applyProtection="1">
      <alignment vertical="center"/>
      <protection/>
    </xf>
    <xf numFmtId="0" fontId="22" fillId="0" borderId="43" xfId="0" applyFont="1" applyBorder="1" applyAlignment="1" quotePrefix="1">
      <alignment horizontal="left" vertical="center"/>
    </xf>
    <xf numFmtId="0" fontId="33" fillId="0" borderId="46" xfId="0" applyFont="1" applyBorder="1" applyAlignment="1" quotePrefix="1">
      <alignment horizontal="left" wrapText="1"/>
    </xf>
    <xf numFmtId="0" fontId="0" fillId="0" borderId="38" xfId="0" applyNumberFormat="1" applyFill="1" applyBorder="1" applyAlignment="1" applyProtection="1">
      <alignment/>
      <protection/>
    </xf>
    <xf numFmtId="0" fontId="27" fillId="0" borderId="49" xfId="0" applyNumberFormat="1" applyFont="1" applyFill="1" applyBorder="1" applyAlignment="1" applyProtection="1" quotePrefix="1">
      <alignment horizontal="left" wrapText="1"/>
      <protection/>
    </xf>
    <xf numFmtId="0" fontId="34" fillId="0" borderId="49" xfId="0" applyNumberFormat="1" applyFont="1" applyFill="1" applyBorder="1" applyAlignment="1" applyProtection="1">
      <alignment wrapText="1"/>
      <protection/>
    </xf>
    <xf numFmtId="3" fontId="44" fillId="0" borderId="22" xfId="0" applyNumberFormat="1" applyFont="1" applyFill="1" applyBorder="1" applyAlignment="1" applyProtection="1">
      <alignment horizontal="center" vertical="center"/>
      <protection/>
    </xf>
    <xf numFmtId="3" fontId="44" fillId="0" borderId="50" xfId="0" applyNumberFormat="1" applyFont="1" applyFill="1" applyBorder="1" applyAlignment="1" applyProtection="1">
      <alignment horizontal="center" vertical="center"/>
      <protection/>
    </xf>
    <xf numFmtId="3" fontId="44" fillId="0" borderId="51" xfId="0" applyNumberFormat="1" applyFont="1" applyFill="1" applyBorder="1" applyAlignment="1" applyProtection="1">
      <alignment horizontal="center" vertical="center"/>
      <protection/>
    </xf>
    <xf numFmtId="0" fontId="44" fillId="0" borderId="50" xfId="0" applyNumberFormat="1" applyFont="1" applyFill="1" applyBorder="1" applyAlignment="1" applyProtection="1">
      <alignment horizontal="center" vertical="center"/>
      <protection/>
    </xf>
    <xf numFmtId="0" fontId="44" fillId="0" borderId="51" xfId="0" applyNumberFormat="1" applyFont="1" applyFill="1" applyBorder="1" applyAlignment="1" applyProtection="1">
      <alignment horizontal="center" vertical="center"/>
      <protection/>
    </xf>
    <xf numFmtId="1" fontId="39" fillId="0" borderId="22" xfId="0" applyNumberFormat="1" applyFont="1" applyBorder="1" applyAlignment="1">
      <alignment horizontal="center" wrapText="1"/>
    </xf>
    <xf numFmtId="0" fontId="40" fillId="0" borderId="50" xfId="0" applyNumberFormat="1" applyFont="1" applyFill="1" applyBorder="1" applyAlignment="1" applyProtection="1">
      <alignment horizontal="center" wrapText="1"/>
      <protection/>
    </xf>
    <xf numFmtId="0" fontId="40" fillId="0" borderId="51" xfId="0" applyNumberFormat="1" applyFont="1" applyFill="1" applyBorder="1" applyAlignment="1" applyProtection="1">
      <alignment horizontal="center" wrapText="1"/>
      <protection/>
    </xf>
    <xf numFmtId="0" fontId="22" fillId="0" borderId="44" xfId="0" applyFont="1" applyBorder="1" applyAlignment="1">
      <alignment horizontal="center" vertical="center" wrapText="1"/>
    </xf>
    <xf numFmtId="0" fontId="0" fillId="0" borderId="52" xfId="0" applyNumberFormat="1" applyFill="1" applyBorder="1" applyAlignment="1" applyProtection="1">
      <alignment horizontal="center"/>
      <protection/>
    </xf>
    <xf numFmtId="0" fontId="22" fillId="0" borderId="23" xfId="0" applyFont="1" applyBorder="1" applyAlignment="1">
      <alignment horizontal="center" vertical="center" wrapText="1"/>
    </xf>
    <xf numFmtId="0" fontId="0" fillId="0" borderId="53" xfId="0" applyNumberFormat="1" applyFill="1" applyBorder="1" applyAlignment="1" applyProtection="1">
      <alignment horizontal="center"/>
      <protection/>
    </xf>
    <xf numFmtId="0" fontId="40" fillId="0" borderId="54" xfId="0" applyNumberFormat="1" applyFont="1" applyFill="1" applyBorder="1" applyAlignment="1" applyProtection="1">
      <alignment horizontal="center" wrapText="1"/>
      <protection/>
    </xf>
    <xf numFmtId="0" fontId="42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 applyProtection="1">
      <alignment horizontal="center" vertical="center" wrapText="1"/>
      <protection/>
    </xf>
    <xf numFmtId="0" fontId="22" fillId="0" borderId="44" xfId="0" applyFont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/>
    </xf>
    <xf numFmtId="0" fontId="26" fillId="32" borderId="24" xfId="0" applyNumberFormat="1" applyFont="1" applyFill="1" applyBorder="1" applyAlignment="1" applyProtection="1">
      <alignment horizontal="center" vertical="center" wrapText="1"/>
      <protection/>
    </xf>
    <xf numFmtId="0" fontId="26" fillId="32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bično_2015-2017 (4.RAZINA)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38175"/>
          <a:ext cx="10477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38175"/>
          <a:ext cx="10477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" name="Line 375"/>
        <xdr:cNvSpPr>
          <a:spLocks/>
        </xdr:cNvSpPr>
      </xdr:nvSpPr>
      <xdr:spPr>
        <a:xfrm>
          <a:off x="19050" y="8496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1047750</xdr:colOff>
      <xdr:row>38</xdr:row>
      <xdr:rowOff>0</xdr:rowOff>
    </xdr:to>
    <xdr:sp>
      <xdr:nvSpPr>
        <xdr:cNvPr id="4" name="Line 376"/>
        <xdr:cNvSpPr>
          <a:spLocks/>
        </xdr:cNvSpPr>
      </xdr:nvSpPr>
      <xdr:spPr>
        <a:xfrm>
          <a:off x="9525" y="8496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" name="Line 377"/>
        <xdr:cNvSpPr>
          <a:spLocks/>
        </xdr:cNvSpPr>
      </xdr:nvSpPr>
      <xdr:spPr>
        <a:xfrm>
          <a:off x="19050" y="127539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6" name="Line 378"/>
        <xdr:cNvSpPr>
          <a:spLocks/>
        </xdr:cNvSpPr>
      </xdr:nvSpPr>
      <xdr:spPr>
        <a:xfrm>
          <a:off x="19050" y="4695825"/>
          <a:ext cx="10477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7" name="Line 379"/>
        <xdr:cNvSpPr>
          <a:spLocks/>
        </xdr:cNvSpPr>
      </xdr:nvSpPr>
      <xdr:spPr>
        <a:xfrm>
          <a:off x="9525" y="4695825"/>
          <a:ext cx="10477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8" name="Line 380"/>
        <xdr:cNvSpPr>
          <a:spLocks/>
        </xdr:cNvSpPr>
      </xdr:nvSpPr>
      <xdr:spPr>
        <a:xfrm>
          <a:off x="19050" y="8943975"/>
          <a:ext cx="10477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1057275</xdr:colOff>
      <xdr:row>42</xdr:row>
      <xdr:rowOff>0</xdr:rowOff>
    </xdr:to>
    <xdr:sp>
      <xdr:nvSpPr>
        <xdr:cNvPr id="9" name="Line 381"/>
        <xdr:cNvSpPr>
          <a:spLocks/>
        </xdr:cNvSpPr>
      </xdr:nvSpPr>
      <xdr:spPr>
        <a:xfrm>
          <a:off x="9525" y="8943975"/>
          <a:ext cx="10477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19050</xdr:rowOff>
    </xdr:from>
    <xdr:to>
      <xdr:col>10</xdr:col>
      <xdr:colOff>0</xdr:colOff>
      <xdr:row>5</xdr:row>
      <xdr:rowOff>0</xdr:rowOff>
    </xdr:to>
    <xdr:sp>
      <xdr:nvSpPr>
        <xdr:cNvPr id="10" name="Line 1"/>
        <xdr:cNvSpPr>
          <a:spLocks/>
        </xdr:cNvSpPr>
      </xdr:nvSpPr>
      <xdr:spPr>
        <a:xfrm>
          <a:off x="10344150" y="638175"/>
          <a:ext cx="9334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19050</xdr:rowOff>
    </xdr:from>
    <xdr:to>
      <xdr:col>9</xdr:col>
      <xdr:colOff>952500</xdr:colOff>
      <xdr:row>5</xdr:row>
      <xdr:rowOff>0</xdr:rowOff>
    </xdr:to>
    <xdr:sp>
      <xdr:nvSpPr>
        <xdr:cNvPr id="11" name="Line 2"/>
        <xdr:cNvSpPr>
          <a:spLocks/>
        </xdr:cNvSpPr>
      </xdr:nvSpPr>
      <xdr:spPr>
        <a:xfrm>
          <a:off x="10334625" y="638175"/>
          <a:ext cx="9429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19050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2" name="Line 375"/>
        <xdr:cNvSpPr>
          <a:spLocks/>
        </xdr:cNvSpPr>
      </xdr:nvSpPr>
      <xdr:spPr>
        <a:xfrm>
          <a:off x="10344150" y="8496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9525</xdr:colOff>
      <xdr:row>38</xdr:row>
      <xdr:rowOff>0</xdr:rowOff>
    </xdr:from>
    <xdr:to>
      <xdr:col>9</xdr:col>
      <xdr:colOff>952500</xdr:colOff>
      <xdr:row>38</xdr:row>
      <xdr:rowOff>0</xdr:rowOff>
    </xdr:to>
    <xdr:sp>
      <xdr:nvSpPr>
        <xdr:cNvPr id="13" name="Line 376"/>
        <xdr:cNvSpPr>
          <a:spLocks/>
        </xdr:cNvSpPr>
      </xdr:nvSpPr>
      <xdr:spPr>
        <a:xfrm>
          <a:off x="10334625" y="8496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19050</xdr:colOff>
      <xdr:row>21</xdr:row>
      <xdr:rowOff>19050</xdr:rowOff>
    </xdr:from>
    <xdr:to>
      <xdr:col>10</xdr:col>
      <xdr:colOff>0</xdr:colOff>
      <xdr:row>23</xdr:row>
      <xdr:rowOff>0</xdr:rowOff>
    </xdr:to>
    <xdr:sp>
      <xdr:nvSpPr>
        <xdr:cNvPr id="14" name="Line 378"/>
        <xdr:cNvSpPr>
          <a:spLocks/>
        </xdr:cNvSpPr>
      </xdr:nvSpPr>
      <xdr:spPr>
        <a:xfrm>
          <a:off x="10344150" y="4695825"/>
          <a:ext cx="9334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19050</xdr:rowOff>
    </xdr:from>
    <xdr:to>
      <xdr:col>9</xdr:col>
      <xdr:colOff>952500</xdr:colOff>
      <xdr:row>23</xdr:row>
      <xdr:rowOff>0</xdr:rowOff>
    </xdr:to>
    <xdr:sp>
      <xdr:nvSpPr>
        <xdr:cNvPr id="15" name="Line 379"/>
        <xdr:cNvSpPr>
          <a:spLocks/>
        </xdr:cNvSpPr>
      </xdr:nvSpPr>
      <xdr:spPr>
        <a:xfrm>
          <a:off x="10334625" y="4695825"/>
          <a:ext cx="9429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19050</xdr:colOff>
      <xdr:row>40</xdr:row>
      <xdr:rowOff>19050</xdr:rowOff>
    </xdr:from>
    <xdr:to>
      <xdr:col>10</xdr:col>
      <xdr:colOff>0</xdr:colOff>
      <xdr:row>42</xdr:row>
      <xdr:rowOff>0</xdr:rowOff>
    </xdr:to>
    <xdr:sp>
      <xdr:nvSpPr>
        <xdr:cNvPr id="16" name="Line 380"/>
        <xdr:cNvSpPr>
          <a:spLocks/>
        </xdr:cNvSpPr>
      </xdr:nvSpPr>
      <xdr:spPr>
        <a:xfrm>
          <a:off x="10344150" y="8943975"/>
          <a:ext cx="9334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19050</xdr:rowOff>
    </xdr:from>
    <xdr:to>
      <xdr:col>9</xdr:col>
      <xdr:colOff>952500</xdr:colOff>
      <xdr:row>42</xdr:row>
      <xdr:rowOff>0</xdr:rowOff>
    </xdr:to>
    <xdr:sp>
      <xdr:nvSpPr>
        <xdr:cNvPr id="17" name="Line 381"/>
        <xdr:cNvSpPr>
          <a:spLocks/>
        </xdr:cNvSpPr>
      </xdr:nvSpPr>
      <xdr:spPr>
        <a:xfrm>
          <a:off x="10334625" y="8943975"/>
          <a:ext cx="9429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0">
      <selection activeCell="A26" sqref="A26:E2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30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9" width="15.28125" style="3" customWidth="1"/>
    <col min="10" max="10" width="15.00390625" style="3" customWidth="1"/>
    <col min="11" max="11" width="16.28125" style="3" customWidth="1"/>
    <col min="12" max="16384" width="11.421875" style="3" customWidth="1"/>
  </cols>
  <sheetData>
    <row r="1" spans="2:5" ht="13.5">
      <c r="B1"/>
      <c r="C1" s="211" t="s">
        <v>42</v>
      </c>
      <c r="D1" s="211"/>
      <c r="E1" s="211"/>
    </row>
    <row r="2" spans="2:5" ht="13.5">
      <c r="B2"/>
      <c r="C2" s="211" t="s">
        <v>43</v>
      </c>
      <c r="D2" s="211"/>
      <c r="E2" s="211"/>
    </row>
    <row r="3" spans="1:5" ht="13.5">
      <c r="A3" s="4"/>
      <c r="B3" s="61"/>
      <c r="C3" s="212" t="s">
        <v>88</v>
      </c>
      <c r="D3" s="212"/>
      <c r="E3" s="212"/>
    </row>
    <row r="4" spans="2:5" ht="13.5">
      <c r="B4"/>
      <c r="C4" s="211"/>
      <c r="D4" s="211"/>
      <c r="E4" s="211"/>
    </row>
    <row r="5" spans="2:5" ht="13.5">
      <c r="B5"/>
      <c r="C5" s="211" t="s">
        <v>156</v>
      </c>
      <c r="D5" s="211"/>
      <c r="E5" s="211"/>
    </row>
    <row r="6" spans="2:5" ht="13.5">
      <c r="B6"/>
      <c r="C6" s="211" t="s">
        <v>157</v>
      </c>
      <c r="D6" s="211"/>
      <c r="E6" s="211"/>
    </row>
    <row r="7" spans="2:5" ht="13.5">
      <c r="B7"/>
      <c r="C7" s="211" t="s">
        <v>197</v>
      </c>
      <c r="D7" s="211"/>
      <c r="E7" s="211"/>
    </row>
    <row r="8" spans="2:5" ht="12.75">
      <c r="B8"/>
      <c r="C8" s="210"/>
      <c r="D8" s="210"/>
      <c r="E8" s="210"/>
    </row>
    <row r="9" spans="2:4" ht="12.75">
      <c r="B9"/>
      <c r="D9" s="3"/>
    </row>
    <row r="10" spans="2:4" ht="12.75">
      <c r="B10"/>
      <c r="D10" s="3"/>
    </row>
    <row r="12" spans="1:11" ht="48" customHeight="1">
      <c r="A12" s="213" t="s">
        <v>206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</row>
    <row r="13" spans="1:11" s="27" customFormat="1" ht="26.25" customHeight="1">
      <c r="A13" s="213" t="s">
        <v>36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5" ht="18" thickBot="1">
      <c r="A14" s="28"/>
      <c r="B14" s="29"/>
      <c r="C14" s="29"/>
      <c r="D14" s="29"/>
      <c r="E14" s="29"/>
    </row>
    <row r="15" spans="1:11" ht="27.75" customHeight="1" thickTop="1">
      <c r="A15" s="236"/>
      <c r="B15" s="237"/>
      <c r="C15" s="237"/>
      <c r="D15" s="237"/>
      <c r="E15" s="237"/>
      <c r="F15" s="179" t="s">
        <v>166</v>
      </c>
      <c r="G15" s="179" t="s">
        <v>167</v>
      </c>
      <c r="H15" s="179" t="s">
        <v>168</v>
      </c>
      <c r="I15" s="179" t="s">
        <v>198</v>
      </c>
      <c r="J15" s="179" t="s">
        <v>199</v>
      </c>
      <c r="K15" s="180" t="s">
        <v>200</v>
      </c>
    </row>
    <row r="16" spans="1:11" s="27" customFormat="1" ht="27.75" customHeight="1">
      <c r="A16" s="217" t="s">
        <v>37</v>
      </c>
      <c r="B16" s="218"/>
      <c r="C16" s="218"/>
      <c r="D16" s="218"/>
      <c r="E16" s="234"/>
      <c r="F16" s="187">
        <f>F17+F18</f>
        <v>26669154</v>
      </c>
      <c r="G16" s="187">
        <f>G17+G18</f>
        <v>26669154</v>
      </c>
      <c r="H16" s="187">
        <f>H17+H18</f>
        <v>26669154</v>
      </c>
      <c r="I16" s="190">
        <f aca="true" t="shared" si="0" ref="I16:K22">F16/7.5345</f>
        <v>3539605.0169221577</v>
      </c>
      <c r="J16" s="182">
        <f t="shared" si="0"/>
        <v>3539605.0169221577</v>
      </c>
      <c r="K16" s="185">
        <f t="shared" si="0"/>
        <v>3539605.0169221577</v>
      </c>
    </row>
    <row r="17" spans="1:11" ht="22.5" customHeight="1">
      <c r="A17" s="217" t="s">
        <v>0</v>
      </c>
      <c r="B17" s="218"/>
      <c r="C17" s="218"/>
      <c r="D17" s="218"/>
      <c r="E17" s="234"/>
      <c r="F17" s="188">
        <f>'PLAN PRIHODA'!B18+'PLAN PRIHODA'!C18+'PLAN PRIHODA'!D18+'PLAN PRIHODA'!E18+'PLAN PRIHODA'!F18</f>
        <v>26664154</v>
      </c>
      <c r="G17" s="188">
        <f>'PLAN PRIHODA'!C18+'PLAN PRIHODA'!D18+'PLAN PRIHODA'!E18+'PLAN PRIHODA'!F18+'PLAN PRIHODA'!B18</f>
        <v>26664154</v>
      </c>
      <c r="H17" s="188">
        <f>'PLAN PRIHODA'!B56+'PLAN PRIHODA'!C56+'PLAN PRIHODA'!D56+'PLAN PRIHODA'!E56+'PLAN PRIHODA'!F56</f>
        <v>26664154</v>
      </c>
      <c r="I17" s="103">
        <f t="shared" si="0"/>
        <v>3538941.4028800847</v>
      </c>
      <c r="J17" s="182">
        <f t="shared" si="0"/>
        <v>3538941.4028800847</v>
      </c>
      <c r="K17" s="185">
        <f t="shared" si="0"/>
        <v>3538941.4028800847</v>
      </c>
    </row>
    <row r="18" spans="1:11" ht="22.5" customHeight="1">
      <c r="A18" s="235" t="s">
        <v>1</v>
      </c>
      <c r="B18" s="234"/>
      <c r="C18" s="234"/>
      <c r="D18" s="234"/>
      <c r="E18" s="234"/>
      <c r="F18" s="188">
        <f>'PLAN PRIHODA'!G18</f>
        <v>5000</v>
      </c>
      <c r="G18" s="188">
        <f>'PLAN PRIHODA'!G18</f>
        <v>5000</v>
      </c>
      <c r="H18" s="188">
        <f>'PLAN PRIHODA'!G56</f>
        <v>5000</v>
      </c>
      <c r="I18" s="103">
        <f t="shared" si="0"/>
        <v>663.6140420731302</v>
      </c>
      <c r="J18" s="182">
        <f t="shared" si="0"/>
        <v>663.6140420731302</v>
      </c>
      <c r="K18" s="185">
        <f t="shared" si="0"/>
        <v>663.6140420731302</v>
      </c>
    </row>
    <row r="19" spans="1:11" ht="22.5" customHeight="1">
      <c r="A19" s="205" t="s">
        <v>38</v>
      </c>
      <c r="B19" s="181"/>
      <c r="C19" s="181"/>
      <c r="D19" s="181"/>
      <c r="E19" s="181"/>
      <c r="F19" s="188">
        <f>F20+F21</f>
        <v>26669154</v>
      </c>
      <c r="G19" s="188">
        <f>G20+G21</f>
        <v>26669154</v>
      </c>
      <c r="H19" s="188">
        <f>H20+H21</f>
        <v>26669154</v>
      </c>
      <c r="I19" s="103">
        <f t="shared" si="0"/>
        <v>3539605.0169221577</v>
      </c>
      <c r="J19" s="182">
        <f t="shared" si="0"/>
        <v>3539605.0169221577</v>
      </c>
      <c r="K19" s="185">
        <f t="shared" si="0"/>
        <v>3539605.0169221577</v>
      </c>
    </row>
    <row r="20" spans="1:11" ht="22.5" customHeight="1">
      <c r="A20" s="219" t="s">
        <v>2</v>
      </c>
      <c r="B20" s="218"/>
      <c r="C20" s="218"/>
      <c r="D20" s="218"/>
      <c r="E20" s="218"/>
      <c r="F20" s="187">
        <f>'PLAN RASHODA I IZDATAKA'!C97+'PLAN RASHODA I IZDATAKA'!C8+'PLAN RASHODA I IZDATAKA'!C65+'PLAN RASHODA I IZDATAKA'!C71+'PLAN RASHODA I IZDATAKA'!C87+'PLAN RASHODA I IZDATAKA'!C110+'PLAN RASHODA I IZDATAKA'!C123+'PLAN RASHODA I IZDATAKA'!C140+'PLAN RASHODA I IZDATAKA'!C156+'PLAN RASHODA I IZDATAKA'!C165+'PLAN RASHODA I IZDATAKA'!C174</f>
        <v>25656000</v>
      </c>
      <c r="G20" s="187">
        <f>'PLAN RASHODA I IZDATAKA'!S97+'PLAN RASHODA I IZDATAKA'!S8+'PLAN RASHODA I IZDATAKA'!S65+'PLAN RASHODA I IZDATAKA'!S71+'PLAN RASHODA I IZDATAKA'!S87+'PLAN RASHODA I IZDATAKA'!S110+'PLAN RASHODA I IZDATAKA'!S123+'PLAN RASHODA I IZDATAKA'!S140+'PLAN RASHODA I IZDATAKA'!S156+'PLAN RASHODA I IZDATAKA'!S165+'PLAN RASHODA I IZDATAKA'!S174</f>
        <v>25656000</v>
      </c>
      <c r="H20" s="187">
        <f>'PLAN RASHODA I IZDATAKA'!U97+'PLAN RASHODA I IZDATAKA'!U8+'PLAN RASHODA I IZDATAKA'!U65+'PLAN RASHODA I IZDATAKA'!U71+'PLAN RASHODA I IZDATAKA'!U87+'PLAN RASHODA I IZDATAKA'!U110+'PLAN RASHODA I IZDATAKA'!U123+'PLAN RASHODA I IZDATAKA'!U140+'PLAN RASHODA I IZDATAKA'!U156+'PLAN RASHODA I IZDATAKA'!U165+'PLAN RASHODA I IZDATAKA'!U174</f>
        <v>25656000</v>
      </c>
      <c r="I20" s="103">
        <f t="shared" si="0"/>
        <v>3405136.3726856457</v>
      </c>
      <c r="J20" s="182">
        <f t="shared" si="0"/>
        <v>3405136.3726856457</v>
      </c>
      <c r="K20" s="185">
        <f t="shared" si="0"/>
        <v>3405136.3726856457</v>
      </c>
    </row>
    <row r="21" spans="1:11" ht="22.5" customHeight="1">
      <c r="A21" s="235" t="s">
        <v>3</v>
      </c>
      <c r="B21" s="234"/>
      <c r="C21" s="234"/>
      <c r="D21" s="234"/>
      <c r="E21" s="234"/>
      <c r="F21" s="187">
        <f>'PLAN RASHODA I IZDATAKA'!C55+'PLAN RASHODA I IZDATAKA'!C79</f>
        <v>1013154</v>
      </c>
      <c r="G21" s="187">
        <f>'PLAN RASHODA I IZDATAKA'!S55+'PLAN RASHODA I IZDATAKA'!S79</f>
        <v>1013154</v>
      </c>
      <c r="H21" s="187">
        <f>'PLAN RASHODA I IZDATAKA'!U55+'PLAN RASHODA I IZDATAKA'!U79</f>
        <v>1013154</v>
      </c>
      <c r="I21" s="103">
        <f t="shared" si="0"/>
        <v>134468.64423651205</v>
      </c>
      <c r="J21" s="182">
        <f t="shared" si="0"/>
        <v>134468.64423651205</v>
      </c>
      <c r="K21" s="185">
        <f t="shared" si="0"/>
        <v>134468.64423651205</v>
      </c>
    </row>
    <row r="22" spans="1:11" ht="22.5" customHeight="1" thickBot="1">
      <c r="A22" s="215" t="s">
        <v>4</v>
      </c>
      <c r="B22" s="216"/>
      <c r="C22" s="216"/>
      <c r="D22" s="216"/>
      <c r="E22" s="216"/>
      <c r="F22" s="189">
        <f>+F16-F19</f>
        <v>0</v>
      </c>
      <c r="G22" s="189">
        <f>+G16-G19</f>
        <v>0</v>
      </c>
      <c r="H22" s="189">
        <f>+H16-H19</f>
        <v>0</v>
      </c>
      <c r="I22" s="183">
        <f t="shared" si="0"/>
        <v>0</v>
      </c>
      <c r="J22" s="184">
        <f t="shared" si="0"/>
        <v>0</v>
      </c>
      <c r="K22" s="186">
        <f t="shared" si="0"/>
        <v>0</v>
      </c>
    </row>
    <row r="23" spans="1:8" ht="25.5" customHeight="1" thickBot="1" thickTop="1">
      <c r="A23" s="213"/>
      <c r="B23" s="214"/>
      <c r="C23" s="214"/>
      <c r="D23" s="214"/>
      <c r="E23" s="214"/>
      <c r="F23" s="210"/>
      <c r="G23" s="210"/>
      <c r="H23" s="210"/>
    </row>
    <row r="24" spans="1:11" ht="27.75" customHeight="1" thickTop="1">
      <c r="A24" s="227"/>
      <c r="B24" s="228"/>
      <c r="C24" s="228"/>
      <c r="D24" s="228"/>
      <c r="E24" s="228"/>
      <c r="F24" s="179" t="s">
        <v>169</v>
      </c>
      <c r="G24" s="179" t="s">
        <v>167</v>
      </c>
      <c r="H24" s="179" t="s">
        <v>168</v>
      </c>
      <c r="I24" s="179" t="s">
        <v>201</v>
      </c>
      <c r="J24" s="179" t="s">
        <v>202</v>
      </c>
      <c r="K24" s="180" t="s">
        <v>200</v>
      </c>
    </row>
    <row r="25" spans="1:11" ht="22.5" customHeight="1">
      <c r="A25" s="220" t="s">
        <v>78</v>
      </c>
      <c r="B25" s="221"/>
      <c r="C25" s="221"/>
      <c r="D25" s="221"/>
      <c r="E25" s="222"/>
      <c r="F25" s="194">
        <f>F26</f>
        <v>0</v>
      </c>
      <c r="G25" s="194">
        <f>G26</f>
        <v>0</v>
      </c>
      <c r="H25" s="195">
        <f>H26</f>
        <v>0</v>
      </c>
      <c r="I25" s="110">
        <f aca="true" t="shared" si="1" ref="I25:K26">F25/7.5345</f>
        <v>0</v>
      </c>
      <c r="J25" s="110">
        <f t="shared" si="1"/>
        <v>0</v>
      </c>
      <c r="K25" s="191">
        <f t="shared" si="1"/>
        <v>0</v>
      </c>
    </row>
    <row r="26" spans="1:11" ht="22.5" customHeight="1" thickBot="1">
      <c r="A26" s="224" t="s">
        <v>77</v>
      </c>
      <c r="B26" s="225"/>
      <c r="C26" s="225"/>
      <c r="D26" s="225"/>
      <c r="E26" s="226"/>
      <c r="F26" s="196">
        <v>0</v>
      </c>
      <c r="G26" s="196">
        <v>0</v>
      </c>
      <c r="H26" s="197">
        <v>0</v>
      </c>
      <c r="I26" s="192">
        <f t="shared" si="1"/>
        <v>0</v>
      </c>
      <c r="J26" s="192">
        <f t="shared" si="1"/>
        <v>0</v>
      </c>
      <c r="K26" s="193">
        <f t="shared" si="1"/>
        <v>0</v>
      </c>
    </row>
    <row r="27" spans="1:8" s="23" customFormat="1" ht="25.5" customHeight="1" thickBot="1" thickTop="1">
      <c r="A27" s="223"/>
      <c r="B27" s="214"/>
      <c r="C27" s="214"/>
      <c r="D27" s="214"/>
      <c r="E27" s="214"/>
      <c r="F27" s="210"/>
      <c r="G27" s="210"/>
      <c r="H27" s="210"/>
    </row>
    <row r="28" spans="1:11" s="23" customFormat="1" ht="27.75" customHeight="1" thickTop="1">
      <c r="A28" s="229"/>
      <c r="B28" s="230"/>
      <c r="C28" s="230"/>
      <c r="D28" s="230"/>
      <c r="E28" s="230"/>
      <c r="F28" s="179" t="s">
        <v>151</v>
      </c>
      <c r="G28" s="179" t="s">
        <v>149</v>
      </c>
      <c r="H28" s="179" t="s">
        <v>150</v>
      </c>
      <c r="I28" s="179" t="s">
        <v>203</v>
      </c>
      <c r="J28" s="179" t="s">
        <v>204</v>
      </c>
      <c r="K28" s="180" t="s">
        <v>205</v>
      </c>
    </row>
    <row r="29" spans="1:11" s="23" customFormat="1" ht="22.5" customHeight="1">
      <c r="A29" s="217" t="s">
        <v>5</v>
      </c>
      <c r="B29" s="218"/>
      <c r="C29" s="218"/>
      <c r="D29" s="218"/>
      <c r="E29" s="218"/>
      <c r="F29" s="198"/>
      <c r="G29" s="198"/>
      <c r="H29" s="198"/>
      <c r="I29" s="199"/>
      <c r="J29" s="199"/>
      <c r="K29" s="200"/>
    </row>
    <row r="30" spans="1:11" s="23" customFormat="1" ht="22.5" customHeight="1">
      <c r="A30" s="217" t="s">
        <v>6</v>
      </c>
      <c r="B30" s="218"/>
      <c r="C30" s="218"/>
      <c r="D30" s="218"/>
      <c r="E30" s="218"/>
      <c r="F30" s="198"/>
      <c r="G30" s="198"/>
      <c r="H30" s="198"/>
      <c r="I30" s="199"/>
      <c r="J30" s="199"/>
      <c r="K30" s="200"/>
    </row>
    <row r="31" spans="1:11" s="23" customFormat="1" ht="22.5" customHeight="1">
      <c r="A31" s="219" t="s">
        <v>7</v>
      </c>
      <c r="B31" s="218"/>
      <c r="C31" s="218"/>
      <c r="D31" s="218"/>
      <c r="E31" s="218"/>
      <c r="F31" s="198"/>
      <c r="G31" s="198"/>
      <c r="H31" s="198"/>
      <c r="I31" s="199"/>
      <c r="J31" s="199"/>
      <c r="K31" s="200"/>
    </row>
    <row r="32" spans="1:11" s="23" customFormat="1" ht="15" customHeight="1">
      <c r="A32" s="231"/>
      <c r="B32" s="232"/>
      <c r="C32" s="232"/>
      <c r="D32" s="232"/>
      <c r="E32" s="233"/>
      <c r="F32" s="201"/>
      <c r="G32" s="201"/>
      <c r="H32" s="201"/>
      <c r="I32" s="199"/>
      <c r="J32" s="199"/>
      <c r="K32" s="200"/>
    </row>
    <row r="33" spans="1:11" s="23" customFormat="1" ht="22.5" customHeight="1" thickBot="1">
      <c r="A33" s="215" t="s">
        <v>8</v>
      </c>
      <c r="B33" s="216"/>
      <c r="C33" s="216"/>
      <c r="D33" s="216"/>
      <c r="E33" s="216"/>
      <c r="F33" s="202">
        <f>SUM(F22,F25,F31)</f>
        <v>0</v>
      </c>
      <c r="G33" s="202">
        <f>SUM(G22,G25,G31)</f>
        <v>0</v>
      </c>
      <c r="H33" s="202">
        <f>SUM(H22,H25,H31)</f>
        <v>0</v>
      </c>
      <c r="I33" s="203">
        <f>F33/7.5345</f>
        <v>0</v>
      </c>
      <c r="J33" s="203">
        <f>G33/7.5345</f>
        <v>0</v>
      </c>
      <c r="K33" s="204">
        <f>H33/7.5345</f>
        <v>0</v>
      </c>
    </row>
    <row r="34" spans="1:8" s="23" customFormat="1" ht="18" thickTop="1">
      <c r="A34" s="62"/>
      <c r="B34" s="63"/>
      <c r="C34" s="63"/>
      <c r="D34" s="63"/>
      <c r="E34" s="63"/>
      <c r="F34" s="64"/>
      <c r="G34" s="64"/>
      <c r="H34" s="64"/>
    </row>
    <row r="35" spans="1:8" s="23" customFormat="1" ht="17.25">
      <c r="A35" s="62"/>
      <c r="B35" s="63"/>
      <c r="C35" s="63"/>
      <c r="D35" s="63"/>
      <c r="E35" s="63"/>
      <c r="F35" s="64"/>
      <c r="G35" s="64"/>
      <c r="H35" s="64"/>
    </row>
    <row r="36" spans="1:8" s="23" customFormat="1" ht="17.25">
      <c r="A36" s="62"/>
      <c r="B36" s="63"/>
      <c r="C36" s="63"/>
      <c r="D36" s="63"/>
      <c r="E36" s="63"/>
      <c r="F36" s="64"/>
      <c r="G36" s="64"/>
      <c r="H36" s="64"/>
    </row>
    <row r="37" spans="1:8" s="23" customFormat="1" ht="17.25">
      <c r="A37" s="62"/>
      <c r="B37" s="63"/>
      <c r="C37" s="63"/>
      <c r="D37" s="63"/>
      <c r="E37" s="63"/>
      <c r="F37" s="64"/>
      <c r="G37" s="64"/>
      <c r="H37" s="64"/>
    </row>
    <row r="38" spans="1:7" ht="12.75">
      <c r="A38" s="3" t="s">
        <v>39</v>
      </c>
      <c r="D38" s="59" t="s">
        <v>164</v>
      </c>
      <c r="G38" s="3" t="s">
        <v>84</v>
      </c>
    </row>
    <row r="40" spans="4:7" ht="12.75">
      <c r="D40" s="59" t="s">
        <v>86</v>
      </c>
      <c r="G40" s="3" t="s">
        <v>87</v>
      </c>
    </row>
  </sheetData>
  <sheetProtection/>
  <mergeCells count="28">
    <mergeCell ref="A32:E32"/>
    <mergeCell ref="A12:K12"/>
    <mergeCell ref="A13:K13"/>
    <mergeCell ref="A22:E22"/>
    <mergeCell ref="A17:E17"/>
    <mergeCell ref="A18:E18"/>
    <mergeCell ref="A20:E20"/>
    <mergeCell ref="A21:E21"/>
    <mergeCell ref="A16:E16"/>
    <mergeCell ref="A15:E15"/>
    <mergeCell ref="A23:H23"/>
    <mergeCell ref="A33:E33"/>
    <mergeCell ref="A29:E29"/>
    <mergeCell ref="A30:E30"/>
    <mergeCell ref="A31:E31"/>
    <mergeCell ref="A25:E25"/>
    <mergeCell ref="A27:H27"/>
    <mergeCell ref="A26:E26"/>
    <mergeCell ref="A24:E24"/>
    <mergeCell ref="A28:E28"/>
    <mergeCell ref="C8:E8"/>
    <mergeCell ref="C1:E1"/>
    <mergeCell ref="C2:E2"/>
    <mergeCell ref="C3:E3"/>
    <mergeCell ref="C4:E4"/>
    <mergeCell ref="C5:E5"/>
    <mergeCell ref="C6:E6"/>
    <mergeCell ref="C7:E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76"/>
  <sheetViews>
    <sheetView zoomScale="85" zoomScaleNormal="85" zoomScalePageLayoutView="0" workbookViewId="0" topLeftCell="A10">
      <selection activeCell="K19" sqref="K19:Q19"/>
    </sheetView>
  </sheetViews>
  <sheetFormatPr defaultColWidth="11.421875" defaultRowHeight="12.75"/>
  <cols>
    <col min="1" max="1" width="16.00390625" style="10" customWidth="1"/>
    <col min="2" max="3" width="18.7109375" style="10" customWidth="1"/>
    <col min="4" max="5" width="18.7109375" style="24" customWidth="1"/>
    <col min="6" max="8" width="18.7109375" style="3" customWidth="1"/>
    <col min="9" max="9" width="7.8515625" style="3" customWidth="1"/>
    <col min="10" max="10" width="14.28125" style="3" customWidth="1"/>
    <col min="11" max="11" width="14.00390625" style="3" customWidth="1"/>
    <col min="12" max="12" width="15.8515625" style="3" customWidth="1"/>
    <col min="13" max="13" width="16.00390625" style="3" customWidth="1"/>
    <col min="14" max="14" width="17.140625" style="3" customWidth="1"/>
    <col min="15" max="15" width="15.421875" style="3" customWidth="1"/>
    <col min="16" max="16" width="15.7109375" style="3" customWidth="1"/>
    <col min="17" max="17" width="14.7109375" style="3" customWidth="1"/>
    <col min="18" max="16384" width="11.421875" style="3" customWidth="1"/>
  </cols>
  <sheetData>
    <row r="1" spans="1:8" ht="17.25">
      <c r="A1" s="213" t="s">
        <v>89</v>
      </c>
      <c r="B1" s="213"/>
      <c r="C1" s="213"/>
      <c r="D1" s="213"/>
      <c r="E1" s="213"/>
      <c r="F1" s="213"/>
      <c r="G1" s="213"/>
      <c r="H1" s="213"/>
    </row>
    <row r="2" spans="1:17" s="1" customFormat="1" ht="13.5" thickBot="1">
      <c r="A2" s="7"/>
      <c r="B2" s="7"/>
      <c r="H2" s="8" t="s">
        <v>9</v>
      </c>
      <c r="Q2" s="1" t="s">
        <v>207</v>
      </c>
    </row>
    <row r="3" spans="1:17" s="1" customFormat="1" ht="18" thickBot="1">
      <c r="A3" s="245" t="s">
        <v>161</v>
      </c>
      <c r="B3" s="252"/>
      <c r="C3" s="246"/>
      <c r="D3" s="246"/>
      <c r="E3" s="246"/>
      <c r="F3" s="246"/>
      <c r="G3" s="246"/>
      <c r="H3" s="247"/>
      <c r="J3" s="245" t="s">
        <v>161</v>
      </c>
      <c r="K3" s="252"/>
      <c r="L3" s="246"/>
      <c r="M3" s="246"/>
      <c r="N3" s="246"/>
      <c r="O3" s="246"/>
      <c r="P3" s="246"/>
      <c r="Q3" s="247"/>
    </row>
    <row r="4" spans="1:17" s="1" customFormat="1" ht="26.25" customHeight="1">
      <c r="A4" s="33" t="s">
        <v>10</v>
      </c>
      <c r="B4" s="253" t="s">
        <v>69</v>
      </c>
      <c r="C4" s="248" t="s">
        <v>12</v>
      </c>
      <c r="D4" s="248" t="s">
        <v>13</v>
      </c>
      <c r="E4" s="255" t="s">
        <v>14</v>
      </c>
      <c r="F4" s="250" t="s">
        <v>15</v>
      </c>
      <c r="G4" s="248" t="s">
        <v>16</v>
      </c>
      <c r="H4" s="248" t="s">
        <v>17</v>
      </c>
      <c r="J4" s="33" t="s">
        <v>10</v>
      </c>
      <c r="K4" s="253" t="s">
        <v>69</v>
      </c>
      <c r="L4" s="248" t="s">
        <v>12</v>
      </c>
      <c r="M4" s="248" t="s">
        <v>13</v>
      </c>
      <c r="N4" s="255" t="s">
        <v>14</v>
      </c>
      <c r="O4" s="250" t="s">
        <v>15</v>
      </c>
      <c r="P4" s="248" t="s">
        <v>16</v>
      </c>
      <c r="Q4" s="248" t="s">
        <v>17</v>
      </c>
    </row>
    <row r="5" spans="1:17" s="1" customFormat="1" ht="53.25" thickBot="1">
      <c r="A5" s="31" t="s">
        <v>11</v>
      </c>
      <c r="B5" s="254"/>
      <c r="C5" s="249"/>
      <c r="D5" s="249"/>
      <c r="E5" s="256"/>
      <c r="F5" s="251"/>
      <c r="G5" s="249"/>
      <c r="H5" s="249"/>
      <c r="J5" s="31" t="s">
        <v>11</v>
      </c>
      <c r="K5" s="254"/>
      <c r="L5" s="249"/>
      <c r="M5" s="249"/>
      <c r="N5" s="256"/>
      <c r="O5" s="251"/>
      <c r="P5" s="249"/>
      <c r="Q5" s="249"/>
    </row>
    <row r="6" spans="1:17" s="1" customFormat="1" ht="12.75">
      <c r="A6" s="39" t="s">
        <v>141</v>
      </c>
      <c r="B6" s="66"/>
      <c r="C6" s="42"/>
      <c r="D6" s="43"/>
      <c r="E6" s="43">
        <v>931000</v>
      </c>
      <c r="F6" s="45"/>
      <c r="G6" s="44"/>
      <c r="H6" s="44"/>
      <c r="J6" s="39" t="s">
        <v>141</v>
      </c>
      <c r="K6" s="66"/>
      <c r="L6" s="42"/>
      <c r="M6" s="43"/>
      <c r="N6" s="208">
        <f>E6/7.5345</f>
        <v>123564.93463401686</v>
      </c>
      <c r="O6" s="45"/>
      <c r="P6" s="44"/>
      <c r="Q6" s="44"/>
    </row>
    <row r="7" spans="1:17" s="1" customFormat="1" ht="12.75">
      <c r="A7" s="65" t="s">
        <v>140</v>
      </c>
      <c r="B7" s="66"/>
      <c r="C7" s="67"/>
      <c r="D7" s="68"/>
      <c r="E7" s="68">
        <v>170000</v>
      </c>
      <c r="F7" s="70"/>
      <c r="G7" s="69"/>
      <c r="H7" s="69"/>
      <c r="J7" s="65" t="s">
        <v>140</v>
      </c>
      <c r="K7" s="66"/>
      <c r="L7" s="67"/>
      <c r="M7" s="68"/>
      <c r="N7" s="101">
        <f>E7/7.5345</f>
        <v>22562.877430486427</v>
      </c>
      <c r="O7" s="70"/>
      <c r="P7" s="69"/>
      <c r="Q7" s="69"/>
    </row>
    <row r="8" spans="1:17" s="1" customFormat="1" ht="12.75">
      <c r="A8" s="65">
        <v>636</v>
      </c>
      <c r="B8" s="66"/>
      <c r="C8" s="67"/>
      <c r="D8" s="68"/>
      <c r="E8" s="68">
        <v>20329000</v>
      </c>
      <c r="F8" s="70"/>
      <c r="G8" s="69"/>
      <c r="H8" s="69"/>
      <c r="J8" s="65">
        <v>636</v>
      </c>
      <c r="K8" s="66"/>
      <c r="L8" s="67"/>
      <c r="M8" s="68"/>
      <c r="N8" s="101">
        <f>E8/7.5345</f>
        <v>2698121.972260933</v>
      </c>
      <c r="O8" s="70"/>
      <c r="P8" s="69"/>
      <c r="Q8" s="69"/>
    </row>
    <row r="9" spans="1:17" s="1" customFormat="1" ht="12.75">
      <c r="A9" s="65" t="s">
        <v>142</v>
      </c>
      <c r="B9" s="66"/>
      <c r="C9" s="67"/>
      <c r="D9" s="68"/>
      <c r="E9" s="68">
        <v>203000</v>
      </c>
      <c r="F9" s="70"/>
      <c r="G9" s="69"/>
      <c r="H9" s="69"/>
      <c r="J9" s="65" t="s">
        <v>142</v>
      </c>
      <c r="K9" s="66"/>
      <c r="L9" s="67"/>
      <c r="M9" s="68"/>
      <c r="N9" s="101">
        <f>E9/7.5345</f>
        <v>26942.730108169086</v>
      </c>
      <c r="O9" s="70"/>
      <c r="P9" s="69"/>
      <c r="Q9" s="69"/>
    </row>
    <row r="10" spans="1:17" s="1" customFormat="1" ht="12.75">
      <c r="A10" s="65">
        <v>641</v>
      </c>
      <c r="B10" s="66"/>
      <c r="C10" s="67">
        <v>500</v>
      </c>
      <c r="D10" s="68"/>
      <c r="E10" s="68"/>
      <c r="F10" s="70"/>
      <c r="G10" s="69"/>
      <c r="H10" s="69"/>
      <c r="J10" s="65">
        <v>641</v>
      </c>
      <c r="K10" s="66"/>
      <c r="L10" s="46">
        <f>C10/7.5345</f>
        <v>66.36140420731303</v>
      </c>
      <c r="M10" s="68"/>
      <c r="N10" s="68"/>
      <c r="O10" s="70"/>
      <c r="P10" s="69"/>
      <c r="Q10" s="69"/>
    </row>
    <row r="11" spans="1:17" s="1" customFormat="1" ht="12.75">
      <c r="A11" s="40">
        <v>642</v>
      </c>
      <c r="B11" s="51"/>
      <c r="C11" s="46">
        <v>4500</v>
      </c>
      <c r="D11" s="46"/>
      <c r="E11" s="46"/>
      <c r="F11" s="47"/>
      <c r="G11" s="46"/>
      <c r="H11" s="46"/>
      <c r="J11" s="40">
        <v>642</v>
      </c>
      <c r="K11" s="51"/>
      <c r="L11" s="46">
        <f>C11/7.5345</f>
        <v>597.2526378658172</v>
      </c>
      <c r="M11" s="46"/>
      <c r="N11" s="46"/>
      <c r="O11" s="47"/>
      <c r="P11" s="46"/>
      <c r="Q11" s="46"/>
    </row>
    <row r="12" spans="1:17" s="1" customFormat="1" ht="12.75">
      <c r="A12" s="40">
        <v>652</v>
      </c>
      <c r="B12" s="51"/>
      <c r="C12" s="46"/>
      <c r="D12" s="46">
        <v>1240000</v>
      </c>
      <c r="E12" s="46"/>
      <c r="F12" s="47"/>
      <c r="G12" s="46"/>
      <c r="H12" s="46"/>
      <c r="J12" s="40">
        <v>652</v>
      </c>
      <c r="K12" s="51"/>
      <c r="L12" s="46"/>
      <c r="M12" s="46">
        <f>D12/7.534485</f>
        <v>164576.61008018465</v>
      </c>
      <c r="N12" s="46"/>
      <c r="O12" s="47"/>
      <c r="P12" s="46"/>
      <c r="Q12" s="46"/>
    </row>
    <row r="13" spans="1:17" s="1" customFormat="1" ht="12.75">
      <c r="A13" s="40">
        <v>661</v>
      </c>
      <c r="B13" s="51"/>
      <c r="C13" s="46">
        <v>335000</v>
      </c>
      <c r="D13" s="46"/>
      <c r="E13" s="46"/>
      <c r="F13" s="47"/>
      <c r="G13" s="46"/>
      <c r="H13" s="46"/>
      <c r="J13" s="40">
        <v>661</v>
      </c>
      <c r="K13" s="51"/>
      <c r="L13" s="46">
        <f>C13/7.5345</f>
        <v>44462.14081889972</v>
      </c>
      <c r="M13" s="46"/>
      <c r="N13" s="46"/>
      <c r="O13" s="47"/>
      <c r="P13" s="46"/>
      <c r="Q13" s="46"/>
    </row>
    <row r="14" spans="1:17" s="1" customFormat="1" ht="12.75">
      <c r="A14" s="40" t="s">
        <v>143</v>
      </c>
      <c r="B14" s="51"/>
      <c r="C14" s="46"/>
      <c r="D14" s="46"/>
      <c r="E14" s="46"/>
      <c r="F14" s="47">
        <v>300000</v>
      </c>
      <c r="G14" s="46"/>
      <c r="H14" s="46"/>
      <c r="J14" s="40" t="s">
        <v>143</v>
      </c>
      <c r="K14" s="51"/>
      <c r="L14" s="46"/>
      <c r="M14" s="46"/>
      <c r="N14" s="46"/>
      <c r="O14" s="47">
        <f>F14/7.5345</f>
        <v>39816.842524387816</v>
      </c>
      <c r="P14" s="46"/>
      <c r="Q14" s="46"/>
    </row>
    <row r="15" spans="1:17" s="1" customFormat="1" ht="12.75">
      <c r="A15" s="40">
        <v>671</v>
      </c>
      <c r="B15" s="51">
        <v>3121154</v>
      </c>
      <c r="C15" s="46"/>
      <c r="D15" s="46"/>
      <c r="E15" s="46"/>
      <c r="F15" s="47"/>
      <c r="G15" s="46"/>
      <c r="H15" s="46"/>
      <c r="J15" s="40">
        <v>671</v>
      </c>
      <c r="K15" s="51">
        <f>B15/7.5345</f>
        <v>414248.32437454374</v>
      </c>
      <c r="L15" s="46"/>
      <c r="M15" s="46"/>
      <c r="N15" s="46"/>
      <c r="O15" s="47"/>
      <c r="P15" s="46"/>
      <c r="Q15" s="46"/>
    </row>
    <row r="16" spans="1:17" s="1" customFormat="1" ht="12.75">
      <c r="A16" s="40">
        <v>721</v>
      </c>
      <c r="B16" s="51"/>
      <c r="C16" s="46">
        <v>0</v>
      </c>
      <c r="D16" s="46">
        <v>0</v>
      </c>
      <c r="E16" s="46"/>
      <c r="F16" s="47"/>
      <c r="G16" s="46">
        <v>5000</v>
      </c>
      <c r="H16" s="46"/>
      <c r="J16" s="40">
        <v>721</v>
      </c>
      <c r="K16" s="51"/>
      <c r="L16" s="46">
        <v>0</v>
      </c>
      <c r="M16" s="46">
        <f>D16/7.5345</f>
        <v>0</v>
      </c>
      <c r="N16" s="46"/>
      <c r="O16" s="47"/>
      <c r="P16" s="46">
        <f>G16/7.5345</f>
        <v>663.6140420731302</v>
      </c>
      <c r="Q16" s="46"/>
    </row>
    <row r="17" spans="1:17" s="1" customFormat="1" ht="13.5" thickBot="1">
      <c r="A17" s="80">
        <v>922</v>
      </c>
      <c r="B17" s="54"/>
      <c r="C17" s="48">
        <v>10000</v>
      </c>
      <c r="D17" s="48">
        <v>20000</v>
      </c>
      <c r="E17" s="48"/>
      <c r="F17" s="49"/>
      <c r="G17" s="48"/>
      <c r="H17" s="48"/>
      <c r="J17" s="80">
        <v>922</v>
      </c>
      <c r="K17" s="54"/>
      <c r="L17" s="48">
        <f>C17/7.5345</f>
        <v>1327.2280841462605</v>
      </c>
      <c r="M17" s="48">
        <f>D17/7.5345</f>
        <v>2654.456168292521</v>
      </c>
      <c r="N17" s="48"/>
      <c r="O17" s="49"/>
      <c r="P17" s="48"/>
      <c r="Q17" s="48"/>
    </row>
    <row r="18" spans="1:17" s="36" customFormat="1" ht="27" thickBot="1">
      <c r="A18" s="9" t="s">
        <v>18</v>
      </c>
      <c r="B18" s="53">
        <f aca="true" t="shared" si="0" ref="B18:H18">SUM(B6:B17)</f>
        <v>3121154</v>
      </c>
      <c r="C18" s="53">
        <f t="shared" si="0"/>
        <v>350000</v>
      </c>
      <c r="D18" s="53">
        <f t="shared" si="0"/>
        <v>1260000</v>
      </c>
      <c r="E18" s="53">
        <f t="shared" si="0"/>
        <v>21633000</v>
      </c>
      <c r="F18" s="53">
        <f t="shared" si="0"/>
        <v>300000</v>
      </c>
      <c r="G18" s="50">
        <f t="shared" si="0"/>
        <v>5000</v>
      </c>
      <c r="H18" s="50">
        <f t="shared" si="0"/>
        <v>0</v>
      </c>
      <c r="J18" s="9" t="s">
        <v>18</v>
      </c>
      <c r="K18" s="53">
        <f aca="true" t="shared" si="1" ref="K18:Q18">SUM(K6:K17)</f>
        <v>414248.32437454374</v>
      </c>
      <c r="L18" s="53">
        <f t="shared" si="1"/>
        <v>46452.98294511912</v>
      </c>
      <c r="M18" s="53">
        <v>167231</v>
      </c>
      <c r="N18" s="53">
        <f t="shared" si="1"/>
        <v>2871192.514433605</v>
      </c>
      <c r="O18" s="53">
        <f t="shared" si="1"/>
        <v>39816.842524387816</v>
      </c>
      <c r="P18" s="50">
        <f t="shared" si="1"/>
        <v>663.6140420731302</v>
      </c>
      <c r="Q18" s="50">
        <f t="shared" si="1"/>
        <v>0</v>
      </c>
    </row>
    <row r="19" spans="1:17" s="36" customFormat="1" ht="27.75" customHeight="1" thickBot="1">
      <c r="A19" s="9" t="s">
        <v>170</v>
      </c>
      <c r="B19" s="240">
        <f>SUM(B18:H18)</f>
        <v>26669154</v>
      </c>
      <c r="C19" s="243"/>
      <c r="D19" s="243"/>
      <c r="E19" s="243"/>
      <c r="F19" s="243"/>
      <c r="G19" s="243"/>
      <c r="H19" s="244"/>
      <c r="J19" s="9" t="s">
        <v>170</v>
      </c>
      <c r="K19" s="240">
        <f>SUM(K18:Q18)</f>
        <v>3539605.278319729</v>
      </c>
      <c r="L19" s="243"/>
      <c r="M19" s="243"/>
      <c r="N19" s="243"/>
      <c r="O19" s="243"/>
      <c r="P19" s="243"/>
      <c r="Q19" s="244"/>
    </row>
    <row r="20" spans="1:17" ht="13.5" thickBot="1">
      <c r="A20" s="5"/>
      <c r="B20" s="5"/>
      <c r="C20" s="5"/>
      <c r="D20" s="6"/>
      <c r="E20" s="6"/>
      <c r="H20" s="8"/>
      <c r="J20" s="5"/>
      <c r="K20" s="5"/>
      <c r="L20" s="5"/>
      <c r="M20" s="6"/>
      <c r="N20" s="6"/>
      <c r="Q20" s="8"/>
    </row>
    <row r="21" spans="1:17" s="1" customFormat="1" ht="18" thickBot="1">
      <c r="A21" s="245" t="s">
        <v>152</v>
      </c>
      <c r="B21" s="246"/>
      <c r="C21" s="246"/>
      <c r="D21" s="246"/>
      <c r="E21" s="246"/>
      <c r="F21" s="246"/>
      <c r="G21" s="246"/>
      <c r="H21" s="247"/>
      <c r="J21" s="245" t="s">
        <v>152</v>
      </c>
      <c r="K21" s="246"/>
      <c r="L21" s="246"/>
      <c r="M21" s="246"/>
      <c r="N21" s="246"/>
      <c r="O21" s="246"/>
      <c r="P21" s="246"/>
      <c r="Q21" s="247"/>
    </row>
    <row r="22" spans="1:17" s="1" customFormat="1" ht="25.5" customHeight="1">
      <c r="A22" s="33" t="s">
        <v>10</v>
      </c>
      <c r="B22" s="253" t="s">
        <v>69</v>
      </c>
      <c r="C22" s="248" t="s">
        <v>12</v>
      </c>
      <c r="D22" s="248" t="s">
        <v>13</v>
      </c>
      <c r="E22" s="255" t="s">
        <v>14</v>
      </c>
      <c r="F22" s="250" t="s">
        <v>15</v>
      </c>
      <c r="G22" s="248" t="s">
        <v>16</v>
      </c>
      <c r="H22" s="248" t="s">
        <v>17</v>
      </c>
      <c r="J22" s="33" t="s">
        <v>10</v>
      </c>
      <c r="K22" s="253" t="s">
        <v>69</v>
      </c>
      <c r="L22" s="248" t="s">
        <v>12</v>
      </c>
      <c r="M22" s="248" t="s">
        <v>13</v>
      </c>
      <c r="N22" s="255" t="s">
        <v>14</v>
      </c>
      <c r="O22" s="250" t="s">
        <v>15</v>
      </c>
      <c r="P22" s="248" t="s">
        <v>16</v>
      </c>
      <c r="Q22" s="248" t="s">
        <v>17</v>
      </c>
    </row>
    <row r="23" spans="1:17" s="1" customFormat="1" ht="53.25" thickBot="1">
      <c r="A23" s="31" t="s">
        <v>11</v>
      </c>
      <c r="B23" s="254"/>
      <c r="C23" s="249"/>
      <c r="D23" s="249"/>
      <c r="E23" s="256"/>
      <c r="F23" s="251"/>
      <c r="G23" s="249"/>
      <c r="H23" s="249"/>
      <c r="J23" s="31" t="s">
        <v>11</v>
      </c>
      <c r="K23" s="254"/>
      <c r="L23" s="249"/>
      <c r="M23" s="249"/>
      <c r="N23" s="256"/>
      <c r="O23" s="251"/>
      <c r="P23" s="249"/>
      <c r="Q23" s="249"/>
    </row>
    <row r="24" spans="1:17" s="1" customFormat="1" ht="12.75">
      <c r="A24" s="75"/>
      <c r="B24" s="79"/>
      <c r="C24" s="76"/>
      <c r="D24" s="76"/>
      <c r="E24" s="77"/>
      <c r="F24" s="78"/>
      <c r="G24" s="76"/>
      <c r="H24" s="76"/>
      <c r="J24" s="75"/>
      <c r="K24" s="79"/>
      <c r="L24" s="76"/>
      <c r="M24" s="76"/>
      <c r="N24" s="77"/>
      <c r="O24" s="78"/>
      <c r="P24" s="76"/>
      <c r="Q24" s="76"/>
    </row>
    <row r="25" spans="1:17" s="1" customFormat="1" ht="13.5" thickBot="1">
      <c r="A25" s="75" t="s">
        <v>141</v>
      </c>
      <c r="B25" s="79"/>
      <c r="C25" s="76"/>
      <c r="D25" s="76"/>
      <c r="E25" s="206">
        <v>931000</v>
      </c>
      <c r="F25" s="78"/>
      <c r="G25" s="76"/>
      <c r="H25" s="76"/>
      <c r="J25" s="75" t="s">
        <v>141</v>
      </c>
      <c r="K25" s="79"/>
      <c r="L25" s="76"/>
      <c r="M25" s="76"/>
      <c r="N25" s="206">
        <f>E25/7.5345</f>
        <v>123564.93463401686</v>
      </c>
      <c r="O25" s="78"/>
      <c r="P25" s="76"/>
      <c r="Q25" s="76"/>
    </row>
    <row r="26" spans="1:17" s="1" customFormat="1" ht="12.75">
      <c r="A26" s="39" t="s">
        <v>140</v>
      </c>
      <c r="B26" s="66"/>
      <c r="C26" s="42"/>
      <c r="D26" s="43"/>
      <c r="E26" s="43">
        <v>170000</v>
      </c>
      <c r="F26" s="45"/>
      <c r="G26" s="44"/>
      <c r="H26" s="44"/>
      <c r="J26" s="39" t="s">
        <v>140</v>
      </c>
      <c r="K26" s="66"/>
      <c r="L26" s="42"/>
      <c r="M26" s="43"/>
      <c r="N26" s="43">
        <f>E26/7.5345</f>
        <v>22562.877430486427</v>
      </c>
      <c r="O26" s="45"/>
      <c r="P26" s="44"/>
      <c r="Q26" s="44"/>
    </row>
    <row r="27" spans="1:17" s="1" customFormat="1" ht="12.75">
      <c r="A27" s="65">
        <v>636</v>
      </c>
      <c r="B27" s="66"/>
      <c r="C27" s="67"/>
      <c r="D27" s="68"/>
      <c r="E27" s="68">
        <v>20329000</v>
      </c>
      <c r="F27" s="70"/>
      <c r="G27" s="69"/>
      <c r="H27" s="69"/>
      <c r="J27" s="65">
        <v>636</v>
      </c>
      <c r="K27" s="66"/>
      <c r="L27" s="67"/>
      <c r="M27" s="68"/>
      <c r="N27" s="68">
        <f>E27/7.5345</f>
        <v>2698121.972260933</v>
      </c>
      <c r="O27" s="70"/>
      <c r="P27" s="69"/>
      <c r="Q27" s="69"/>
    </row>
    <row r="28" spans="1:17" s="1" customFormat="1" ht="12.75">
      <c r="A28" s="65" t="s">
        <v>142</v>
      </c>
      <c r="B28" s="66"/>
      <c r="C28" s="67"/>
      <c r="D28" s="68"/>
      <c r="E28" s="68">
        <v>203000</v>
      </c>
      <c r="F28" s="70"/>
      <c r="G28" s="69"/>
      <c r="H28" s="69"/>
      <c r="J28" s="65" t="s">
        <v>142</v>
      </c>
      <c r="K28" s="66"/>
      <c r="L28" s="67"/>
      <c r="M28" s="68"/>
      <c r="N28" s="68">
        <f>E28/7.5345</f>
        <v>26942.730108169086</v>
      </c>
      <c r="O28" s="70"/>
      <c r="P28" s="69"/>
      <c r="Q28" s="69"/>
    </row>
    <row r="29" spans="1:17" s="1" customFormat="1" ht="12.75">
      <c r="A29" s="65">
        <v>641</v>
      </c>
      <c r="B29" s="66"/>
      <c r="C29" s="67">
        <v>500</v>
      </c>
      <c r="D29" s="68"/>
      <c r="E29" s="68"/>
      <c r="F29" s="70"/>
      <c r="G29" s="69"/>
      <c r="H29" s="69"/>
      <c r="J29" s="65">
        <v>641</v>
      </c>
      <c r="K29" s="66"/>
      <c r="L29" s="67">
        <f>C29/7.5345</f>
        <v>66.36140420731303</v>
      </c>
      <c r="M29" s="68"/>
      <c r="N29" s="68"/>
      <c r="O29" s="70"/>
      <c r="P29" s="69"/>
      <c r="Q29" s="69"/>
    </row>
    <row r="30" spans="1:17" s="1" customFormat="1" ht="12.75">
      <c r="A30" s="40">
        <v>642</v>
      </c>
      <c r="B30" s="51"/>
      <c r="C30" s="46">
        <v>4500</v>
      </c>
      <c r="D30" s="46"/>
      <c r="E30" s="46"/>
      <c r="F30" s="47"/>
      <c r="G30" s="46"/>
      <c r="H30" s="46"/>
      <c r="J30" s="40">
        <v>642</v>
      </c>
      <c r="K30" s="51"/>
      <c r="L30" s="46">
        <f>C30/7.5345</f>
        <v>597.2526378658172</v>
      </c>
      <c r="M30" s="46"/>
      <c r="N30" s="46"/>
      <c r="O30" s="47"/>
      <c r="P30" s="46"/>
      <c r="Q30" s="46"/>
    </row>
    <row r="31" spans="1:17" s="1" customFormat="1" ht="12.75">
      <c r="A31" s="40">
        <v>652</v>
      </c>
      <c r="B31" s="51"/>
      <c r="C31" s="46"/>
      <c r="D31" s="46">
        <v>1240000</v>
      </c>
      <c r="E31" s="46"/>
      <c r="F31" s="47"/>
      <c r="G31" s="46"/>
      <c r="H31" s="46"/>
      <c r="J31" s="40">
        <v>652</v>
      </c>
      <c r="K31" s="51"/>
      <c r="L31" s="46"/>
      <c r="M31" s="46">
        <f>D31/7.534485</f>
        <v>164576.61008018465</v>
      </c>
      <c r="N31" s="46"/>
      <c r="O31" s="47"/>
      <c r="P31" s="46"/>
      <c r="Q31" s="46"/>
    </row>
    <row r="32" spans="1:17" s="1" customFormat="1" ht="12.75">
      <c r="A32" s="40">
        <v>661</v>
      </c>
      <c r="B32" s="51"/>
      <c r="C32" s="46">
        <v>335000</v>
      </c>
      <c r="D32" s="46"/>
      <c r="E32" s="46"/>
      <c r="F32" s="47"/>
      <c r="G32" s="46"/>
      <c r="H32" s="46"/>
      <c r="J32" s="40">
        <v>661</v>
      </c>
      <c r="K32" s="51"/>
      <c r="L32" s="46">
        <f>C32/7.5345</f>
        <v>44462.14081889972</v>
      </c>
      <c r="M32" s="46"/>
      <c r="N32" s="46"/>
      <c r="O32" s="47"/>
      <c r="P32" s="46"/>
      <c r="Q32" s="46"/>
    </row>
    <row r="33" spans="1:17" s="1" customFormat="1" ht="12.75">
      <c r="A33" s="40" t="s">
        <v>143</v>
      </c>
      <c r="B33" s="51"/>
      <c r="C33" s="46"/>
      <c r="D33" s="46"/>
      <c r="E33" s="46"/>
      <c r="F33" s="47">
        <v>300000</v>
      </c>
      <c r="G33" s="46"/>
      <c r="H33" s="46"/>
      <c r="J33" s="40" t="s">
        <v>143</v>
      </c>
      <c r="K33" s="51"/>
      <c r="L33" s="46"/>
      <c r="M33" s="46"/>
      <c r="N33" s="46"/>
      <c r="O33" s="47">
        <f>F33/7.5345</f>
        <v>39816.842524387816</v>
      </c>
      <c r="P33" s="46"/>
      <c r="Q33" s="46"/>
    </row>
    <row r="34" spans="1:17" s="1" customFormat="1" ht="12.75">
      <c r="A34" s="40">
        <v>671</v>
      </c>
      <c r="B34" s="51">
        <v>3121154</v>
      </c>
      <c r="C34" s="46"/>
      <c r="D34" s="46"/>
      <c r="E34" s="46"/>
      <c r="F34" s="47"/>
      <c r="G34" s="46"/>
      <c r="H34" s="46"/>
      <c r="J34" s="40">
        <v>671</v>
      </c>
      <c r="K34" s="51">
        <f>B34/7.5345</f>
        <v>414248.32437454374</v>
      </c>
      <c r="L34" s="46"/>
      <c r="M34" s="46"/>
      <c r="N34" s="46"/>
      <c r="O34" s="47"/>
      <c r="P34" s="46"/>
      <c r="Q34" s="46"/>
    </row>
    <row r="35" spans="1:17" s="1" customFormat="1" ht="12.75">
      <c r="A35" s="40">
        <v>721</v>
      </c>
      <c r="B35" s="51"/>
      <c r="C35" s="46">
        <v>0</v>
      </c>
      <c r="D35" s="46"/>
      <c r="E35" s="46"/>
      <c r="F35" s="47"/>
      <c r="G35" s="46">
        <v>5000</v>
      </c>
      <c r="H35" s="46"/>
      <c r="J35" s="40">
        <v>721</v>
      </c>
      <c r="K35" s="51"/>
      <c r="L35" s="46"/>
      <c r="M35" s="46"/>
      <c r="N35" s="46"/>
      <c r="O35" s="47"/>
      <c r="P35" s="46">
        <f>G35/7.5345</f>
        <v>663.6140420731302</v>
      </c>
      <c r="Q35" s="46"/>
    </row>
    <row r="36" spans="1:17" s="1" customFormat="1" ht="13.5" thickBot="1">
      <c r="A36" s="80">
        <v>922</v>
      </c>
      <c r="B36" s="54"/>
      <c r="C36" s="48">
        <v>10000</v>
      </c>
      <c r="D36" s="48">
        <v>20000</v>
      </c>
      <c r="E36" s="48"/>
      <c r="F36" s="49"/>
      <c r="G36" s="48"/>
      <c r="H36" s="48"/>
      <c r="J36" s="80">
        <v>922</v>
      </c>
      <c r="K36" s="54"/>
      <c r="L36" s="48">
        <f>C36/7.5345</f>
        <v>1327.2280841462605</v>
      </c>
      <c r="M36" s="48">
        <f>D36/7.5345</f>
        <v>2654.456168292521</v>
      </c>
      <c r="N36" s="48"/>
      <c r="O36" s="49"/>
      <c r="P36" s="48"/>
      <c r="Q36" s="48"/>
    </row>
    <row r="37" spans="1:17" s="36" customFormat="1" ht="27" thickBot="1">
      <c r="A37" s="9" t="s">
        <v>18</v>
      </c>
      <c r="B37" s="53">
        <f aca="true" t="shared" si="2" ref="B37:H37">SUM(B24:B36)</f>
        <v>3121154</v>
      </c>
      <c r="C37" s="53">
        <f t="shared" si="2"/>
        <v>350000</v>
      </c>
      <c r="D37" s="53">
        <f t="shared" si="2"/>
        <v>1260000</v>
      </c>
      <c r="E37" s="53">
        <f t="shared" si="2"/>
        <v>21633000</v>
      </c>
      <c r="F37" s="53">
        <f t="shared" si="2"/>
        <v>300000</v>
      </c>
      <c r="G37" s="50">
        <f t="shared" si="2"/>
        <v>5000</v>
      </c>
      <c r="H37" s="50">
        <f t="shared" si="2"/>
        <v>0</v>
      </c>
      <c r="J37" s="9" t="s">
        <v>18</v>
      </c>
      <c r="K37" s="53">
        <f aca="true" t="shared" si="3" ref="K37:Q37">SUM(K24:K36)</f>
        <v>414248.32437454374</v>
      </c>
      <c r="L37" s="53">
        <f t="shared" si="3"/>
        <v>46452.98294511912</v>
      </c>
      <c r="M37" s="53">
        <v>167231</v>
      </c>
      <c r="N37" s="53">
        <f t="shared" si="3"/>
        <v>2871192.514433605</v>
      </c>
      <c r="O37" s="53">
        <f t="shared" si="3"/>
        <v>39816.842524387816</v>
      </c>
      <c r="P37" s="50">
        <f t="shared" si="3"/>
        <v>663.6140420731302</v>
      </c>
      <c r="Q37" s="50">
        <f t="shared" si="3"/>
        <v>0</v>
      </c>
    </row>
    <row r="38" spans="1:17" s="36" customFormat="1" ht="27.75" customHeight="1" thickBot="1">
      <c r="A38" s="9" t="s">
        <v>172</v>
      </c>
      <c r="B38" s="240">
        <f>SUM(B37:H37)</f>
        <v>26669154</v>
      </c>
      <c r="C38" s="241"/>
      <c r="D38" s="241"/>
      <c r="E38" s="241"/>
      <c r="F38" s="241"/>
      <c r="G38" s="241"/>
      <c r="H38" s="242"/>
      <c r="J38" s="9" t="s">
        <v>172</v>
      </c>
      <c r="K38" s="240">
        <f>SUM(K37:Q37)</f>
        <v>3539605.278319729</v>
      </c>
      <c r="L38" s="241"/>
      <c r="M38" s="241"/>
      <c r="N38" s="241"/>
      <c r="O38" s="241"/>
      <c r="P38" s="241"/>
      <c r="Q38" s="242"/>
    </row>
    <row r="39" spans="1:17" s="1" customFormat="1" ht="15.75" thickBot="1">
      <c r="A39" s="37"/>
      <c r="B39" s="38"/>
      <c r="C39" s="38"/>
      <c r="D39" s="38"/>
      <c r="E39" s="38"/>
      <c r="F39" s="38"/>
      <c r="G39" s="38"/>
      <c r="H39" s="38"/>
      <c r="J39" s="37"/>
      <c r="K39" s="38"/>
      <c r="L39" s="38"/>
      <c r="M39" s="38"/>
      <c r="N39" s="38"/>
      <c r="O39" s="38"/>
      <c r="P39" s="38"/>
      <c r="Q39" s="38"/>
    </row>
    <row r="40" spans="1:17" s="1" customFormat="1" ht="18" thickBot="1">
      <c r="A40" s="245" t="s">
        <v>162</v>
      </c>
      <c r="B40" s="252"/>
      <c r="C40" s="246"/>
      <c r="D40" s="246"/>
      <c r="E40" s="252"/>
      <c r="F40" s="246"/>
      <c r="G40" s="246"/>
      <c r="H40" s="247"/>
      <c r="J40" s="245" t="s">
        <v>162</v>
      </c>
      <c r="K40" s="252"/>
      <c r="L40" s="246"/>
      <c r="M40" s="246"/>
      <c r="N40" s="252"/>
      <c r="O40" s="246"/>
      <c r="P40" s="246"/>
      <c r="Q40" s="247"/>
    </row>
    <row r="41" spans="1:17" s="1" customFormat="1" ht="25.5" customHeight="1">
      <c r="A41" s="33" t="s">
        <v>10</v>
      </c>
      <c r="B41" s="253" t="s">
        <v>69</v>
      </c>
      <c r="C41" s="248" t="s">
        <v>12</v>
      </c>
      <c r="D41" s="248" t="s">
        <v>13</v>
      </c>
      <c r="E41" s="255" t="s">
        <v>14</v>
      </c>
      <c r="F41" s="250" t="s">
        <v>15</v>
      </c>
      <c r="G41" s="248" t="s">
        <v>16</v>
      </c>
      <c r="H41" s="248" t="s">
        <v>17</v>
      </c>
      <c r="J41" s="33" t="s">
        <v>10</v>
      </c>
      <c r="K41" s="253" t="s">
        <v>69</v>
      </c>
      <c r="L41" s="248" t="s">
        <v>12</v>
      </c>
      <c r="M41" s="248" t="s">
        <v>13</v>
      </c>
      <c r="N41" s="255" t="s">
        <v>14</v>
      </c>
      <c r="O41" s="250" t="s">
        <v>15</v>
      </c>
      <c r="P41" s="248" t="s">
        <v>16</v>
      </c>
      <c r="Q41" s="248" t="s">
        <v>17</v>
      </c>
    </row>
    <row r="42" spans="1:17" s="1" customFormat="1" ht="53.25" thickBot="1">
      <c r="A42" s="31" t="s">
        <v>11</v>
      </c>
      <c r="B42" s="254"/>
      <c r="C42" s="249"/>
      <c r="D42" s="249"/>
      <c r="E42" s="256"/>
      <c r="F42" s="251"/>
      <c r="G42" s="249"/>
      <c r="H42" s="249"/>
      <c r="J42" s="31" t="s">
        <v>11</v>
      </c>
      <c r="K42" s="254"/>
      <c r="L42" s="249"/>
      <c r="M42" s="249"/>
      <c r="N42" s="256"/>
      <c r="O42" s="251"/>
      <c r="P42" s="249"/>
      <c r="Q42" s="249"/>
    </row>
    <row r="43" spans="1:17" s="1" customFormat="1" ht="13.5" thickBot="1">
      <c r="A43" s="31" t="s">
        <v>144</v>
      </c>
      <c r="B43" s="82"/>
      <c r="C43" s="83"/>
      <c r="D43" s="83"/>
      <c r="E43" s="206">
        <v>931000</v>
      </c>
      <c r="F43" s="84"/>
      <c r="G43" s="83"/>
      <c r="H43" s="83"/>
      <c r="J43" s="31" t="s">
        <v>144</v>
      </c>
      <c r="K43" s="82"/>
      <c r="L43" s="83"/>
      <c r="M43" s="83"/>
      <c r="N43" s="206">
        <f>E43/7.5345</f>
        <v>123564.93463401686</v>
      </c>
      <c r="O43" s="84"/>
      <c r="P43" s="83"/>
      <c r="Q43" s="83"/>
    </row>
    <row r="44" spans="1:17" s="1" customFormat="1" ht="12.75">
      <c r="A44" s="39" t="s">
        <v>140</v>
      </c>
      <c r="B44" s="66"/>
      <c r="C44" s="42"/>
      <c r="D44" s="43"/>
      <c r="E44" s="43">
        <v>170000</v>
      </c>
      <c r="F44" s="45"/>
      <c r="G44" s="44"/>
      <c r="H44" s="44"/>
      <c r="J44" s="39" t="s">
        <v>140</v>
      </c>
      <c r="K44" s="66"/>
      <c r="L44" s="42"/>
      <c r="M44" s="43"/>
      <c r="N44" s="43">
        <f>E44/7.5345</f>
        <v>22562.877430486427</v>
      </c>
      <c r="O44" s="45"/>
      <c r="P44" s="44"/>
      <c r="Q44" s="44"/>
    </row>
    <row r="45" spans="1:17" s="1" customFormat="1" ht="12.75">
      <c r="A45" s="65">
        <v>636</v>
      </c>
      <c r="B45" s="66"/>
      <c r="C45" s="67"/>
      <c r="D45" s="68"/>
      <c r="E45" s="68">
        <v>20329000</v>
      </c>
      <c r="F45" s="70"/>
      <c r="G45" s="69"/>
      <c r="H45" s="69"/>
      <c r="J45" s="65">
        <v>636</v>
      </c>
      <c r="K45" s="66"/>
      <c r="L45" s="67"/>
      <c r="M45" s="68"/>
      <c r="N45" s="68">
        <f>E45/7.5345</f>
        <v>2698121.972260933</v>
      </c>
      <c r="O45" s="70"/>
      <c r="P45" s="69"/>
      <c r="Q45" s="69"/>
    </row>
    <row r="46" spans="1:17" s="1" customFormat="1" ht="12.75">
      <c r="A46" s="65" t="s">
        <v>142</v>
      </c>
      <c r="B46" s="66"/>
      <c r="C46" s="67"/>
      <c r="D46" s="68"/>
      <c r="E46" s="68">
        <v>203000</v>
      </c>
      <c r="F46" s="70"/>
      <c r="G46" s="69"/>
      <c r="H46" s="69"/>
      <c r="J46" s="65" t="s">
        <v>142</v>
      </c>
      <c r="K46" s="66"/>
      <c r="L46" s="67"/>
      <c r="M46" s="68"/>
      <c r="N46" s="68">
        <f>E46/7.5345</f>
        <v>26942.730108169086</v>
      </c>
      <c r="O46" s="70"/>
      <c r="P46" s="69"/>
      <c r="Q46" s="69"/>
    </row>
    <row r="47" spans="1:17" s="1" customFormat="1" ht="12.75">
      <c r="A47" s="65">
        <v>641</v>
      </c>
      <c r="B47" s="66"/>
      <c r="C47" s="67">
        <v>500</v>
      </c>
      <c r="D47" s="68"/>
      <c r="E47" s="68"/>
      <c r="F47" s="70"/>
      <c r="G47" s="69"/>
      <c r="H47" s="69"/>
      <c r="J47" s="65">
        <v>641</v>
      </c>
      <c r="K47" s="66"/>
      <c r="L47" s="67">
        <f>C47/7.5345</f>
        <v>66.36140420731303</v>
      </c>
      <c r="M47" s="68"/>
      <c r="N47" s="68"/>
      <c r="O47" s="70"/>
      <c r="P47" s="69"/>
      <c r="Q47" s="69"/>
    </row>
    <row r="48" spans="1:17" s="1" customFormat="1" ht="12.75">
      <c r="A48" s="40">
        <v>642</v>
      </c>
      <c r="B48" s="51"/>
      <c r="C48" s="46">
        <v>4500</v>
      </c>
      <c r="D48" s="46"/>
      <c r="E48" s="46"/>
      <c r="F48" s="47"/>
      <c r="G48" s="46"/>
      <c r="H48" s="46"/>
      <c r="J48" s="40">
        <v>642</v>
      </c>
      <c r="K48" s="51"/>
      <c r="L48" s="46">
        <f>C48/7.5345</f>
        <v>597.2526378658172</v>
      </c>
      <c r="M48" s="46"/>
      <c r="N48" s="46"/>
      <c r="O48" s="47"/>
      <c r="P48" s="46"/>
      <c r="Q48" s="46"/>
    </row>
    <row r="49" spans="1:17" s="1" customFormat="1" ht="12.75">
      <c r="A49" s="40">
        <v>652</v>
      </c>
      <c r="B49" s="51"/>
      <c r="C49" s="46"/>
      <c r="D49" s="46">
        <v>1240000</v>
      </c>
      <c r="E49" s="46"/>
      <c r="F49" s="47"/>
      <c r="G49" s="46"/>
      <c r="H49" s="46"/>
      <c r="J49" s="40">
        <v>652</v>
      </c>
      <c r="K49" s="51"/>
      <c r="L49" s="46"/>
      <c r="M49" s="46">
        <f>D49/7.5345</f>
        <v>164576.2824341363</v>
      </c>
      <c r="N49" s="46"/>
      <c r="O49" s="47"/>
      <c r="P49" s="46"/>
      <c r="Q49" s="46"/>
    </row>
    <row r="50" spans="1:17" s="1" customFormat="1" ht="12.75">
      <c r="A50" s="40">
        <v>661</v>
      </c>
      <c r="B50" s="51"/>
      <c r="C50" s="46">
        <v>335000</v>
      </c>
      <c r="D50" s="46"/>
      <c r="E50" s="46"/>
      <c r="F50" s="47"/>
      <c r="G50" s="46"/>
      <c r="H50" s="46"/>
      <c r="J50" s="40">
        <v>661</v>
      </c>
      <c r="K50" s="51"/>
      <c r="L50" s="46">
        <f>C50/7.5345</f>
        <v>44462.14081889972</v>
      </c>
      <c r="M50" s="46"/>
      <c r="N50" s="46"/>
      <c r="O50" s="47"/>
      <c r="P50" s="46"/>
      <c r="Q50" s="46"/>
    </row>
    <row r="51" spans="1:17" s="1" customFormat="1" ht="12.75">
      <c r="A51" s="40">
        <v>663</v>
      </c>
      <c r="B51" s="51"/>
      <c r="C51" s="46"/>
      <c r="D51" s="46"/>
      <c r="E51" s="46"/>
      <c r="F51" s="47">
        <v>300000</v>
      </c>
      <c r="G51" s="46"/>
      <c r="H51" s="46"/>
      <c r="J51" s="40">
        <v>663</v>
      </c>
      <c r="K51" s="51"/>
      <c r="L51" s="46"/>
      <c r="M51" s="46"/>
      <c r="N51" s="46"/>
      <c r="O51" s="47">
        <f>F51/7.5345</f>
        <v>39816.842524387816</v>
      </c>
      <c r="P51" s="46"/>
      <c r="Q51" s="46"/>
    </row>
    <row r="52" spans="1:17" s="1" customFormat="1" ht="12.75">
      <c r="A52" s="40">
        <v>671</v>
      </c>
      <c r="B52" s="51">
        <v>3121154</v>
      </c>
      <c r="C52" s="46"/>
      <c r="D52" s="46"/>
      <c r="E52" s="46"/>
      <c r="F52" s="47"/>
      <c r="G52" s="46"/>
      <c r="H52" s="46"/>
      <c r="J52" s="40">
        <v>671</v>
      </c>
      <c r="K52" s="51">
        <f>B52/7.5345</f>
        <v>414248.32437454374</v>
      </c>
      <c r="L52" s="46"/>
      <c r="M52" s="46"/>
      <c r="N52" s="46"/>
      <c r="O52" s="47"/>
      <c r="P52" s="46"/>
      <c r="Q52" s="46"/>
    </row>
    <row r="53" spans="1:17" s="1" customFormat="1" ht="12.75">
      <c r="A53" s="40">
        <v>721</v>
      </c>
      <c r="B53" s="51"/>
      <c r="C53" s="46">
        <v>0</v>
      </c>
      <c r="D53" s="46"/>
      <c r="E53" s="46"/>
      <c r="F53" s="47"/>
      <c r="G53" s="46">
        <v>5000</v>
      </c>
      <c r="H53" s="46"/>
      <c r="J53" s="40">
        <v>721</v>
      </c>
      <c r="K53" s="51"/>
      <c r="L53" s="46"/>
      <c r="M53" s="46"/>
      <c r="N53" s="46"/>
      <c r="O53" s="47"/>
      <c r="P53" s="46">
        <f>G53/7.5345</f>
        <v>663.6140420731302</v>
      </c>
      <c r="Q53" s="46"/>
    </row>
    <row r="54" spans="1:17" s="1" customFormat="1" ht="13.5" thickBot="1">
      <c r="A54" s="80">
        <v>922</v>
      </c>
      <c r="B54" s="54"/>
      <c r="C54" s="48">
        <v>10000</v>
      </c>
      <c r="D54" s="48">
        <v>20000</v>
      </c>
      <c r="E54" s="48"/>
      <c r="F54" s="49"/>
      <c r="G54" s="48"/>
      <c r="H54" s="48"/>
      <c r="J54" s="80">
        <v>922</v>
      </c>
      <c r="K54" s="54"/>
      <c r="L54" s="48">
        <f>C54/7.5345</f>
        <v>1327.2280841462605</v>
      </c>
      <c r="M54" s="48">
        <f>D54/7.5345</f>
        <v>2654.456168292521</v>
      </c>
      <c r="N54" s="48"/>
      <c r="O54" s="49"/>
      <c r="P54" s="48"/>
      <c r="Q54" s="48"/>
    </row>
    <row r="55" spans="1:17" s="1" customFormat="1" ht="13.5" thickBot="1">
      <c r="A55" s="207">
        <v>922</v>
      </c>
      <c r="B55" s="54"/>
      <c r="C55" s="48"/>
      <c r="D55" s="48"/>
      <c r="E55" s="48"/>
      <c r="F55" s="49"/>
      <c r="G55" s="48"/>
      <c r="H55" s="48"/>
      <c r="J55" s="207">
        <v>922</v>
      </c>
      <c r="K55" s="54"/>
      <c r="L55" s="48"/>
      <c r="M55" s="48"/>
      <c r="N55" s="48"/>
      <c r="O55" s="49"/>
      <c r="P55" s="48"/>
      <c r="Q55" s="48"/>
    </row>
    <row r="56" spans="1:17" s="36" customFormat="1" ht="27" thickBot="1">
      <c r="A56" s="32" t="s">
        <v>18</v>
      </c>
      <c r="B56" s="53">
        <f aca="true" t="shared" si="4" ref="B56:H56">SUM(B44:B55)</f>
        <v>3121154</v>
      </c>
      <c r="C56" s="52">
        <f t="shared" si="4"/>
        <v>350000</v>
      </c>
      <c r="D56" s="52">
        <f t="shared" si="4"/>
        <v>1260000</v>
      </c>
      <c r="E56" s="52">
        <f>SUM(E43:E55)</f>
        <v>21633000</v>
      </c>
      <c r="F56" s="34">
        <f t="shared" si="4"/>
        <v>300000</v>
      </c>
      <c r="G56" s="35">
        <f t="shared" si="4"/>
        <v>5000</v>
      </c>
      <c r="H56" s="35">
        <f t="shared" si="4"/>
        <v>0</v>
      </c>
      <c r="J56" s="32" t="s">
        <v>18</v>
      </c>
      <c r="K56" s="53">
        <f>SUM(K44:K55)</f>
        <v>414248.32437454374</v>
      </c>
      <c r="L56" s="52">
        <f>SUM(L44:L55)</f>
        <v>46452.98294511912</v>
      </c>
      <c r="M56" s="52">
        <v>167231</v>
      </c>
      <c r="N56" s="52">
        <f>SUM(N43:N55)</f>
        <v>2871192.514433605</v>
      </c>
      <c r="O56" s="34">
        <f>SUM(O44:O55)</f>
        <v>39816.842524387816</v>
      </c>
      <c r="P56" s="35">
        <f>SUM(P44:P55)</f>
        <v>663.6140420731302</v>
      </c>
      <c r="Q56" s="35">
        <f>SUM(Q44:Q55)</f>
        <v>0</v>
      </c>
    </row>
    <row r="57" spans="1:17" s="36" customFormat="1" ht="27.75" customHeight="1" thickBot="1">
      <c r="A57" s="9" t="s">
        <v>171</v>
      </c>
      <c r="B57" s="240">
        <f>SUM(B56:H56)</f>
        <v>26669154</v>
      </c>
      <c r="C57" s="241"/>
      <c r="D57" s="241"/>
      <c r="E57" s="241"/>
      <c r="F57" s="241"/>
      <c r="G57" s="241"/>
      <c r="H57" s="242"/>
      <c r="J57" s="9" t="s">
        <v>171</v>
      </c>
      <c r="K57" s="240">
        <f>SUM(K56:Q56)</f>
        <v>3539605.278319729</v>
      </c>
      <c r="L57" s="241"/>
      <c r="M57" s="241"/>
      <c r="N57" s="241"/>
      <c r="O57" s="241"/>
      <c r="P57" s="241"/>
      <c r="Q57" s="242"/>
    </row>
    <row r="58" spans="1:8" s="1" customFormat="1" ht="12.75" customHeight="1">
      <c r="A58" s="41"/>
      <c r="B58" s="38"/>
      <c r="C58" s="38"/>
      <c r="D58" s="38"/>
      <c r="E58" s="38"/>
      <c r="F58" s="38"/>
      <c r="G58" s="38"/>
      <c r="H58" s="38"/>
    </row>
    <row r="59" spans="1:8" s="1" customFormat="1" ht="12.75" customHeight="1">
      <c r="A59" s="41"/>
      <c r="B59" s="38"/>
      <c r="C59" s="38"/>
      <c r="D59" s="38"/>
      <c r="E59" s="38"/>
      <c r="F59" s="38"/>
      <c r="G59" s="38"/>
      <c r="H59" s="38"/>
    </row>
    <row r="60" spans="3:5" ht="12.75">
      <c r="C60" s="12"/>
      <c r="D60" s="13"/>
      <c r="E60" s="13"/>
    </row>
    <row r="61" spans="1:5" ht="12.75">
      <c r="A61" s="10" t="s">
        <v>196</v>
      </c>
      <c r="D61" s="14"/>
      <c r="E61" s="14"/>
    </row>
    <row r="62" spans="4:5" ht="12.75">
      <c r="D62" s="15"/>
      <c r="E62" s="15"/>
    </row>
    <row r="63" spans="1:7" ht="12.75">
      <c r="A63" s="10" t="s">
        <v>39</v>
      </c>
      <c r="B63" s="10" t="s">
        <v>164</v>
      </c>
      <c r="D63" s="11"/>
      <c r="E63" s="11"/>
      <c r="G63" s="3" t="s">
        <v>82</v>
      </c>
    </row>
    <row r="64" spans="4:5" ht="12.75">
      <c r="D64" s="11"/>
      <c r="E64" s="11"/>
    </row>
    <row r="65" spans="2:7" ht="12.75">
      <c r="B65" s="10" t="s">
        <v>165</v>
      </c>
      <c r="C65" s="12"/>
      <c r="D65" s="11"/>
      <c r="E65" s="11"/>
      <c r="G65" s="3" t="s">
        <v>87</v>
      </c>
    </row>
    <row r="66" spans="3:5" ht="12.75">
      <c r="C66" s="12"/>
      <c r="D66" s="11"/>
      <c r="E66" s="11"/>
    </row>
    <row r="67" spans="4:5" ht="12.75">
      <c r="D67" s="11"/>
      <c r="E67" s="11"/>
    </row>
    <row r="68" spans="4:5" ht="12.75">
      <c r="D68" s="11"/>
      <c r="E68" s="11"/>
    </row>
    <row r="69" spans="4:5" ht="12.75">
      <c r="D69" s="11"/>
      <c r="E69" s="11"/>
    </row>
    <row r="70" spans="4:5" ht="12.75">
      <c r="D70" s="11"/>
      <c r="E70" s="11"/>
    </row>
    <row r="71" spans="4:5" ht="12.75">
      <c r="D71" s="14"/>
      <c r="E71" s="14"/>
    </row>
    <row r="72" spans="4:5" ht="12.75">
      <c r="D72" s="14"/>
      <c r="E72" s="14"/>
    </row>
    <row r="73" spans="3:5" ht="12.75">
      <c r="C73" s="12"/>
      <c r="D73" s="14"/>
      <c r="E73" s="14"/>
    </row>
    <row r="74" spans="3:5" ht="12.75">
      <c r="C74" s="12"/>
      <c r="D74" s="15"/>
      <c r="E74" s="15"/>
    </row>
    <row r="75" spans="4:5" ht="12.75">
      <c r="D75" s="11"/>
      <c r="E75" s="11"/>
    </row>
    <row r="76" spans="4:5" ht="12.75">
      <c r="D76" s="11"/>
      <c r="E76" s="11"/>
    </row>
    <row r="77" spans="3:5" ht="12.75">
      <c r="C77" s="12"/>
      <c r="D77" s="11"/>
      <c r="E77" s="11"/>
    </row>
    <row r="78" spans="3:5" ht="12.75">
      <c r="C78" s="12"/>
      <c r="D78" s="15"/>
      <c r="E78" s="15"/>
    </row>
    <row r="79" spans="4:5" ht="12.75">
      <c r="D79" s="14"/>
      <c r="E79" s="14"/>
    </row>
    <row r="80" spans="3:5" ht="12.75">
      <c r="C80" s="12"/>
      <c r="D80" s="14"/>
      <c r="E80" s="14"/>
    </row>
    <row r="81" spans="4:5" ht="12.75">
      <c r="D81" s="15"/>
      <c r="E81" s="15"/>
    </row>
    <row r="82" spans="4:5" ht="12.75">
      <c r="D82" s="11"/>
      <c r="E82" s="11"/>
    </row>
    <row r="83" spans="4:5" ht="12.75">
      <c r="D83" s="15"/>
      <c r="E83" s="15"/>
    </row>
    <row r="84" spans="4:5" ht="12.75">
      <c r="D84" s="11"/>
      <c r="E84" s="11"/>
    </row>
    <row r="85" spans="4:5" ht="12.75">
      <c r="D85" s="11"/>
      <c r="E85" s="11"/>
    </row>
    <row r="86" spans="1:5" ht="12.75">
      <c r="A86" s="12"/>
      <c r="B86" s="12"/>
      <c r="D86" s="16"/>
      <c r="E86" s="16"/>
    </row>
    <row r="87" spans="3:5" ht="12.75">
      <c r="C87" s="12"/>
      <c r="D87" s="17"/>
      <c r="E87" s="17"/>
    </row>
    <row r="88" spans="3:5" ht="12.75">
      <c r="C88" s="12"/>
      <c r="D88" s="17"/>
      <c r="E88" s="17"/>
    </row>
    <row r="89" spans="3:5" ht="12.75">
      <c r="C89" s="12"/>
      <c r="D89" s="15"/>
      <c r="E89" s="15"/>
    </row>
    <row r="90" spans="4:5" ht="12.75">
      <c r="D90" s="11"/>
      <c r="E90" s="11"/>
    </row>
    <row r="91" spans="4:5" ht="12.75">
      <c r="D91" s="11"/>
      <c r="E91" s="11"/>
    </row>
    <row r="92" spans="3:5" ht="12.75">
      <c r="C92" s="12"/>
      <c r="D92" s="11"/>
      <c r="E92" s="11"/>
    </row>
    <row r="93" spans="3:5" ht="12.75">
      <c r="C93" s="12"/>
      <c r="D93" s="15"/>
      <c r="E93" s="15"/>
    </row>
    <row r="94" spans="4:5" ht="12.75">
      <c r="D94" s="11"/>
      <c r="E94" s="11"/>
    </row>
    <row r="95" spans="4:5" ht="12.75">
      <c r="D95" s="11"/>
      <c r="E95" s="11"/>
    </row>
    <row r="96" spans="4:5" ht="12.75">
      <c r="D96" s="18"/>
      <c r="E96" s="18"/>
    </row>
    <row r="97" spans="4:5" ht="12.75">
      <c r="D97" s="11"/>
      <c r="E97" s="11"/>
    </row>
    <row r="98" spans="4:5" ht="12.75">
      <c r="D98" s="11"/>
      <c r="E98" s="11"/>
    </row>
    <row r="99" spans="4:5" ht="12.75">
      <c r="D99" s="11"/>
      <c r="E99" s="11"/>
    </row>
    <row r="100" spans="4:5" ht="12.75">
      <c r="D100" s="15"/>
      <c r="E100" s="15"/>
    </row>
    <row r="101" spans="4:5" ht="12.75">
      <c r="D101" s="11"/>
      <c r="E101" s="11"/>
    </row>
    <row r="102" spans="4:5" ht="12.75">
      <c r="D102" s="15"/>
      <c r="E102" s="15"/>
    </row>
    <row r="103" spans="4:5" ht="12.75">
      <c r="D103" s="11"/>
      <c r="E103" s="11"/>
    </row>
    <row r="104" spans="4:5" ht="12.75">
      <c r="D104" s="11"/>
      <c r="E104" s="11"/>
    </row>
    <row r="105" spans="4:5" ht="12.75">
      <c r="D105" s="11"/>
      <c r="E105" s="11"/>
    </row>
    <row r="106" spans="4:5" ht="12.75">
      <c r="D106" s="15"/>
      <c r="E106" s="15"/>
    </row>
    <row r="107" spans="4:5" ht="12.75">
      <c r="D107" s="11"/>
      <c r="E107" s="11"/>
    </row>
    <row r="108" spans="4:5" ht="12.75">
      <c r="D108" s="11"/>
      <c r="E108" s="11"/>
    </row>
    <row r="109" spans="4:5" ht="12.75">
      <c r="D109" s="15"/>
      <c r="E109" s="15"/>
    </row>
    <row r="110" spans="4:5" ht="12.75">
      <c r="D110" s="11"/>
      <c r="E110" s="11"/>
    </row>
    <row r="111" spans="4:5" ht="12.75">
      <c r="D111" s="18"/>
      <c r="E111" s="18"/>
    </row>
    <row r="112" spans="4:5" ht="12.75">
      <c r="D112" s="15"/>
      <c r="E112" s="15"/>
    </row>
    <row r="113" spans="4:5" ht="12.75">
      <c r="D113" s="14"/>
      <c r="E113" s="14"/>
    </row>
    <row r="114" spans="4:5" ht="12.75">
      <c r="D114" s="15"/>
      <c r="E114" s="15"/>
    </row>
    <row r="115" spans="4:5" ht="12.75">
      <c r="D115" s="11"/>
      <c r="E115" s="11"/>
    </row>
    <row r="116" spans="3:5" ht="12.75">
      <c r="C116" s="12"/>
      <c r="D116" s="11"/>
      <c r="E116" s="11"/>
    </row>
    <row r="117" spans="4:5" ht="12.75">
      <c r="D117" s="14"/>
      <c r="E117" s="14"/>
    </row>
    <row r="118" spans="4:5" ht="12.75">
      <c r="D118" s="14"/>
      <c r="E118" s="14"/>
    </row>
    <row r="119" spans="3:5" ht="12.75">
      <c r="C119" s="12"/>
      <c r="D119" s="14"/>
      <c r="E119" s="14"/>
    </row>
    <row r="120" spans="3:5" ht="12.75">
      <c r="C120" s="12"/>
      <c r="D120" s="15"/>
      <c r="E120" s="15"/>
    </row>
    <row r="121" spans="4:5" ht="12.75">
      <c r="D121" s="11"/>
      <c r="E121" s="11"/>
    </row>
    <row r="122" spans="4:5" ht="12.75">
      <c r="D122" s="21"/>
      <c r="E122" s="21"/>
    </row>
    <row r="123" spans="4:5" ht="11.25" customHeight="1">
      <c r="D123" s="18"/>
      <c r="E123" s="18"/>
    </row>
    <row r="124" spans="4:5" ht="24" customHeight="1">
      <c r="D124" s="18"/>
      <c r="E124" s="18"/>
    </row>
    <row r="125" spans="3:5" ht="15" customHeight="1">
      <c r="C125" s="12"/>
      <c r="D125" s="18"/>
      <c r="E125" s="18"/>
    </row>
    <row r="126" spans="4:5" ht="11.25" customHeight="1">
      <c r="D126" s="21"/>
      <c r="E126" s="21"/>
    </row>
    <row r="127" spans="4:5" ht="12.75">
      <c r="D127" s="18"/>
      <c r="E127" s="18"/>
    </row>
    <row r="128" spans="4:5" ht="13.5" customHeight="1">
      <c r="D128" s="18"/>
      <c r="E128" s="18"/>
    </row>
    <row r="129" spans="3:5" ht="12.75" customHeight="1">
      <c r="C129" s="12"/>
      <c r="D129" s="18"/>
      <c r="E129" s="18"/>
    </row>
    <row r="130" spans="3:5" ht="12.75" customHeight="1">
      <c r="C130" s="12"/>
      <c r="D130" s="15"/>
      <c r="E130" s="15"/>
    </row>
    <row r="131" spans="4:5" ht="12.75">
      <c r="D131" s="11"/>
      <c r="E131" s="11"/>
    </row>
    <row r="132" spans="3:5" ht="12.75">
      <c r="C132" s="12"/>
      <c r="D132" s="11"/>
      <c r="E132" s="11"/>
    </row>
    <row r="133" spans="4:5" ht="12.75">
      <c r="D133" s="21"/>
      <c r="E133" s="21"/>
    </row>
    <row r="134" spans="4:5" ht="12.75">
      <c r="D134" s="18"/>
      <c r="E134" s="18"/>
    </row>
    <row r="135" spans="4:5" ht="12.75">
      <c r="D135" s="11"/>
      <c r="E135" s="11"/>
    </row>
    <row r="136" spans="1:5" ht="19.5" customHeight="1">
      <c r="A136" s="22"/>
      <c r="B136" s="22"/>
      <c r="C136" s="5"/>
      <c r="D136" s="5"/>
      <c r="E136" s="5"/>
    </row>
    <row r="137" spans="1:5" ht="15" customHeight="1">
      <c r="A137" s="12"/>
      <c r="B137" s="12"/>
      <c r="D137" s="16"/>
      <c r="E137" s="16"/>
    </row>
    <row r="138" spans="1:5" ht="12.75">
      <c r="A138" s="12"/>
      <c r="B138" s="12"/>
      <c r="D138" s="16"/>
      <c r="E138" s="16"/>
    </row>
    <row r="139" spans="3:5" ht="12.75">
      <c r="C139" s="12"/>
      <c r="D139" s="11"/>
      <c r="E139" s="11"/>
    </row>
    <row r="140" spans="4:5" ht="12.75">
      <c r="D140" s="13"/>
      <c r="E140" s="13"/>
    </row>
    <row r="141" spans="4:5" ht="12.75">
      <c r="D141" s="11"/>
      <c r="E141" s="11"/>
    </row>
    <row r="142" spans="3:5" ht="12.75">
      <c r="C142" s="12"/>
      <c r="D142" s="11"/>
      <c r="E142" s="11"/>
    </row>
    <row r="143" spans="4:5" ht="12.75">
      <c r="D143" s="15"/>
      <c r="E143" s="15"/>
    </row>
    <row r="144" spans="3:5" ht="22.5" customHeight="1">
      <c r="C144" s="12"/>
      <c r="D144" s="11"/>
      <c r="E144" s="11"/>
    </row>
    <row r="145" spans="4:5" ht="12.75">
      <c r="D145" s="11"/>
      <c r="E145" s="11"/>
    </row>
    <row r="146" spans="4:5" ht="12.75">
      <c r="D146" s="14"/>
      <c r="E146" s="14"/>
    </row>
    <row r="147" spans="3:5" ht="12.75">
      <c r="C147" s="12"/>
      <c r="D147" s="14"/>
      <c r="E147" s="14"/>
    </row>
    <row r="148" spans="4:5" ht="12.75">
      <c r="D148" s="15"/>
      <c r="E148" s="15"/>
    </row>
    <row r="149" spans="1:5" ht="13.5" customHeight="1">
      <c r="A149" s="12"/>
      <c r="B149" s="12"/>
      <c r="D149" s="16"/>
      <c r="E149" s="16"/>
    </row>
    <row r="150" spans="4:5" ht="13.5" customHeight="1">
      <c r="D150" s="11"/>
      <c r="E150" s="11"/>
    </row>
    <row r="151" spans="3:5" ht="13.5" customHeight="1">
      <c r="C151" s="12"/>
      <c r="D151" s="11"/>
      <c r="E151" s="11"/>
    </row>
    <row r="152" spans="3:5" ht="12.75">
      <c r="C152" s="12"/>
      <c r="D152" s="15"/>
      <c r="E152" s="15"/>
    </row>
    <row r="153" spans="3:5" ht="12.75">
      <c r="C153" s="12"/>
      <c r="D153" s="11"/>
      <c r="E153" s="11"/>
    </row>
    <row r="154" spans="4:5" ht="12.75">
      <c r="D154" s="21"/>
      <c r="E154" s="21"/>
    </row>
    <row r="155" spans="3:5" ht="12.75">
      <c r="C155" s="12"/>
      <c r="D155" s="14"/>
      <c r="E155" s="14"/>
    </row>
    <row r="156" spans="3:5" ht="12.75">
      <c r="C156" s="12"/>
      <c r="D156" s="15"/>
      <c r="E156" s="15"/>
    </row>
    <row r="157" spans="4:5" ht="12.75">
      <c r="D157" s="21"/>
      <c r="E157" s="21"/>
    </row>
    <row r="158" spans="4:5" ht="12.75">
      <c r="D158" s="18"/>
      <c r="E158" s="18"/>
    </row>
    <row r="159" spans="3:5" ht="12.75">
      <c r="C159" s="12"/>
      <c r="D159" s="18"/>
      <c r="E159" s="18"/>
    </row>
    <row r="160" spans="3:5" ht="12.75">
      <c r="C160" s="12"/>
      <c r="D160" s="15"/>
      <c r="E160" s="15"/>
    </row>
    <row r="161" spans="3:5" ht="12.75">
      <c r="C161" s="12"/>
      <c r="D161" s="15"/>
      <c r="E161" s="15"/>
    </row>
    <row r="162" spans="4:5" ht="12.75">
      <c r="D162" s="11"/>
      <c r="E162" s="11"/>
    </row>
    <row r="163" spans="1:5" s="23" customFormat="1" ht="18" customHeight="1">
      <c r="A163" s="238"/>
      <c r="B163" s="238"/>
      <c r="C163" s="239"/>
      <c r="D163" s="239"/>
      <c r="E163" s="239"/>
    </row>
    <row r="164" spans="1:5" ht="28.5" customHeight="1">
      <c r="A164" s="19"/>
      <c r="B164" s="19"/>
      <c r="C164" s="19"/>
      <c r="D164" s="20"/>
      <c r="E164" s="20"/>
    </row>
    <row r="166" spans="1:5" ht="15">
      <c r="A166" s="25"/>
      <c r="B166" s="25"/>
      <c r="C166" s="12"/>
      <c r="D166" s="26"/>
      <c r="E166" s="26"/>
    </row>
    <row r="167" spans="1:5" ht="12.75">
      <c r="A167" s="12"/>
      <c r="B167" s="12"/>
      <c r="C167" s="12"/>
      <c r="D167" s="26"/>
      <c r="E167" s="26"/>
    </row>
    <row r="168" spans="1:5" ht="17.25" customHeight="1">
      <c r="A168" s="12"/>
      <c r="B168" s="12"/>
      <c r="C168" s="12"/>
      <c r="D168" s="26"/>
      <c r="E168" s="26"/>
    </row>
    <row r="169" spans="1:5" ht="13.5" customHeight="1">
      <c r="A169" s="12"/>
      <c r="B169" s="12"/>
      <c r="C169" s="12"/>
      <c r="D169" s="26"/>
      <c r="E169" s="26"/>
    </row>
    <row r="170" spans="1:5" ht="12.75">
      <c r="A170" s="12"/>
      <c r="B170" s="12"/>
      <c r="C170" s="12"/>
      <c r="D170" s="26"/>
      <c r="E170" s="26"/>
    </row>
    <row r="171" spans="1:3" ht="12.75">
      <c r="A171" s="12"/>
      <c r="B171" s="12"/>
      <c r="C171" s="12"/>
    </row>
    <row r="172" spans="1:5" ht="12.75">
      <c r="A172" s="12"/>
      <c r="B172" s="12"/>
      <c r="C172" s="12"/>
      <c r="D172" s="26"/>
      <c r="E172" s="26"/>
    </row>
    <row r="173" spans="1:5" ht="12.75">
      <c r="A173" s="12"/>
      <c r="B173" s="12"/>
      <c r="C173" s="12"/>
      <c r="D173" s="26"/>
      <c r="E173" s="26"/>
    </row>
    <row r="174" spans="1:5" ht="12.75">
      <c r="A174" s="12"/>
      <c r="B174" s="12"/>
      <c r="C174" s="12"/>
      <c r="D174" s="26"/>
      <c r="E174" s="26"/>
    </row>
    <row r="175" spans="1:5" ht="22.5" customHeight="1">
      <c r="A175" s="12"/>
      <c r="B175" s="12"/>
      <c r="C175" s="12"/>
      <c r="D175" s="26"/>
      <c r="E175" s="26"/>
    </row>
    <row r="176" spans="4:5" ht="22.5" customHeight="1">
      <c r="D176" s="15"/>
      <c r="E176" s="15"/>
    </row>
  </sheetData>
  <sheetProtection/>
  <mergeCells count="56">
    <mergeCell ref="K57:Q57"/>
    <mergeCell ref="K38:Q38"/>
    <mergeCell ref="J40:Q40"/>
    <mergeCell ref="K41:K42"/>
    <mergeCell ref="L41:L42"/>
    <mergeCell ref="M41:M42"/>
    <mergeCell ref="N41:N42"/>
    <mergeCell ref="O41:O42"/>
    <mergeCell ref="P41:P42"/>
    <mergeCell ref="Q41:Q42"/>
    <mergeCell ref="K19:Q19"/>
    <mergeCell ref="J21:Q21"/>
    <mergeCell ref="K22:K23"/>
    <mergeCell ref="L22:L23"/>
    <mergeCell ref="M22:M23"/>
    <mergeCell ref="N22:N23"/>
    <mergeCell ref="O22:O23"/>
    <mergeCell ref="P22:P23"/>
    <mergeCell ref="Q22:Q23"/>
    <mergeCell ref="J3:Q3"/>
    <mergeCell ref="K4:K5"/>
    <mergeCell ref="L4:L5"/>
    <mergeCell ref="M4:M5"/>
    <mergeCell ref="N4:N5"/>
    <mergeCell ref="O4:O5"/>
    <mergeCell ref="P4:P5"/>
    <mergeCell ref="Q4:Q5"/>
    <mergeCell ref="B22:B23"/>
    <mergeCell ref="E22:E23"/>
    <mergeCell ref="B41:B42"/>
    <mergeCell ref="E41:E42"/>
    <mergeCell ref="A40:H40"/>
    <mergeCell ref="H41:H42"/>
    <mergeCell ref="C41:C42"/>
    <mergeCell ref="D41:D42"/>
    <mergeCell ref="F41:F42"/>
    <mergeCell ref="G41:G42"/>
    <mergeCell ref="A1:H1"/>
    <mergeCell ref="C4:C5"/>
    <mergeCell ref="D4:D5"/>
    <mergeCell ref="F4:F5"/>
    <mergeCell ref="G4:G5"/>
    <mergeCell ref="H4:H5"/>
    <mergeCell ref="A3:H3"/>
    <mergeCell ref="B4:B5"/>
    <mergeCell ref="E4:E5"/>
    <mergeCell ref="A163:E163"/>
    <mergeCell ref="B57:H57"/>
    <mergeCell ref="B19:H19"/>
    <mergeCell ref="A21:H21"/>
    <mergeCell ref="C22:C23"/>
    <mergeCell ref="D22:D23"/>
    <mergeCell ref="F22:F23"/>
    <mergeCell ref="G22:G23"/>
    <mergeCell ref="H22:H23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2" manualBreakCount="2">
    <brk id="38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Y467"/>
  <sheetViews>
    <sheetView tabSelected="1" zoomScale="90" zoomScaleNormal="90" zoomScalePageLayoutView="0" workbookViewId="0" topLeftCell="A1">
      <pane ySplit="4" topLeftCell="A173" activePane="bottomLeft" state="frozen"/>
      <selection pane="topLeft" activeCell="A1" sqref="A1"/>
      <selection pane="bottomLeft" activeCell="J181" sqref="J181"/>
    </sheetView>
  </sheetViews>
  <sheetFormatPr defaultColWidth="11.421875" defaultRowHeight="12.75"/>
  <cols>
    <col min="1" max="1" width="13.28125" style="175" customWidth="1"/>
    <col min="2" max="2" width="40.8515625" style="91" customWidth="1"/>
    <col min="3" max="4" width="14.7109375" style="94" customWidth="1"/>
    <col min="5" max="5" width="11.7109375" style="94" customWidth="1"/>
    <col min="6" max="6" width="11.7109375" style="2" customWidth="1"/>
    <col min="7" max="10" width="11.7109375" style="94" customWidth="1"/>
    <col min="11" max="12" width="14.28125" style="94" customWidth="1"/>
    <col min="13" max="14" width="11.7109375" style="94" customWidth="1"/>
    <col min="15" max="15" width="15.7109375" style="94" customWidth="1"/>
    <col min="16" max="16" width="15.7109375" style="109" customWidth="1"/>
    <col min="17" max="18" width="11.7109375" style="94" customWidth="1"/>
    <col min="19" max="20" width="12.7109375" style="94" customWidth="1"/>
    <col min="21" max="21" width="13.140625" style="94" customWidth="1"/>
    <col min="22" max="22" width="13.7109375" style="3" customWidth="1"/>
    <col min="23" max="16384" width="11.421875" style="3" customWidth="1"/>
  </cols>
  <sheetData>
    <row r="1" spans="1:21" ht="24" customHeight="1">
      <c r="A1" s="260" t="s">
        <v>158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ht="24" customHeight="1" thickBot="1">
      <c r="A2" s="168"/>
      <c r="B2" s="90"/>
      <c r="C2" s="26"/>
      <c r="D2" s="26"/>
      <c r="E2" s="26"/>
      <c r="F2" s="74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2" s="4" customFormat="1" ht="43.5" customHeight="1">
      <c r="A3" s="257" t="s">
        <v>19</v>
      </c>
      <c r="B3" s="257" t="s">
        <v>20</v>
      </c>
      <c r="C3" s="257" t="s">
        <v>177</v>
      </c>
      <c r="D3" s="257" t="s">
        <v>175</v>
      </c>
      <c r="E3" s="257" t="s">
        <v>178</v>
      </c>
      <c r="F3" s="257" t="s">
        <v>176</v>
      </c>
      <c r="G3" s="257" t="s">
        <v>179</v>
      </c>
      <c r="H3" s="257" t="s">
        <v>180</v>
      </c>
      <c r="I3" s="257" t="s">
        <v>181</v>
      </c>
      <c r="J3" s="257" t="s">
        <v>182</v>
      </c>
      <c r="K3" s="257" t="s">
        <v>183</v>
      </c>
      <c r="L3" s="257" t="s">
        <v>184</v>
      </c>
      <c r="M3" s="257" t="s">
        <v>185</v>
      </c>
      <c r="N3" s="257" t="s">
        <v>186</v>
      </c>
      <c r="O3" s="257" t="s">
        <v>187</v>
      </c>
      <c r="P3" s="257" t="s">
        <v>188</v>
      </c>
      <c r="Q3" s="257" t="s">
        <v>189</v>
      </c>
      <c r="R3" s="257" t="s">
        <v>190</v>
      </c>
      <c r="S3" s="257" t="s">
        <v>191</v>
      </c>
      <c r="T3" s="257" t="s">
        <v>192</v>
      </c>
      <c r="U3" s="257" t="s">
        <v>193</v>
      </c>
      <c r="V3" s="257" t="s">
        <v>194</v>
      </c>
    </row>
    <row r="4" spans="1:22" s="4" customFormat="1" ht="51" customHeight="1">
      <c r="A4" s="258"/>
      <c r="B4" s="258"/>
      <c r="C4" s="258"/>
      <c r="D4" s="258"/>
      <c r="E4" s="259"/>
      <c r="F4" s="258"/>
      <c r="G4" s="258"/>
      <c r="H4" s="258"/>
      <c r="I4" s="258"/>
      <c r="J4" s="258"/>
      <c r="K4" s="259"/>
      <c r="L4" s="259"/>
      <c r="M4" s="258"/>
      <c r="N4" s="258"/>
      <c r="O4" s="258"/>
      <c r="P4" s="258"/>
      <c r="Q4" s="258"/>
      <c r="R4" s="258"/>
      <c r="S4" s="258"/>
      <c r="T4" s="258"/>
      <c r="U4" s="258"/>
      <c r="V4" s="258"/>
    </row>
    <row r="5" spans="1:22" s="88" customFormat="1" ht="16.5" customHeight="1">
      <c r="A5" s="160"/>
      <c r="B5" s="111" t="s">
        <v>85</v>
      </c>
      <c r="C5" s="55"/>
      <c r="D5" s="55"/>
      <c r="E5" s="55"/>
      <c r="F5" s="87"/>
      <c r="G5" s="55"/>
      <c r="H5" s="55"/>
      <c r="I5" s="55"/>
      <c r="J5" s="55"/>
      <c r="K5" s="55"/>
      <c r="L5" s="55"/>
      <c r="M5" s="55"/>
      <c r="N5" s="55"/>
      <c r="O5" s="55"/>
      <c r="P5" s="112"/>
      <c r="Q5" s="55"/>
      <c r="R5" s="55"/>
      <c r="S5" s="55"/>
      <c r="T5" s="55"/>
      <c r="U5" s="55"/>
      <c r="V5" s="115"/>
    </row>
    <row r="6" spans="1:22" s="4" customFormat="1" ht="12.75" customHeight="1" thickBot="1">
      <c r="A6" s="158"/>
      <c r="B6" s="113" t="s">
        <v>80</v>
      </c>
      <c r="C6" s="114"/>
      <c r="D6" s="11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112"/>
      <c r="Q6" s="55"/>
      <c r="R6" s="55"/>
      <c r="S6" s="55"/>
      <c r="T6" s="55"/>
      <c r="U6" s="55"/>
      <c r="V6" s="115"/>
    </row>
    <row r="7" spans="1:22" s="104" customFormat="1" ht="27.75" customHeight="1" thickBot="1">
      <c r="A7" s="159" t="s">
        <v>73</v>
      </c>
      <c r="B7" s="116" t="s">
        <v>72</v>
      </c>
      <c r="C7" s="117">
        <f>C8+C55</f>
        <v>21764000</v>
      </c>
      <c r="D7" s="117">
        <f>C7/7.5345</f>
        <v>2888579.202335921</v>
      </c>
      <c r="E7" s="117">
        <f aca="true" t="shared" si="0" ref="E7:Q7">E8+E55</f>
        <v>920000</v>
      </c>
      <c r="F7" s="99">
        <f>E7/7.5345</f>
        <v>122104.98374145596</v>
      </c>
      <c r="G7" s="117">
        <f t="shared" si="0"/>
        <v>350000</v>
      </c>
      <c r="H7" s="117">
        <f>G7/7.5345</f>
        <v>46452.98294511912</v>
      </c>
      <c r="I7" s="117">
        <f t="shared" si="0"/>
        <v>460000</v>
      </c>
      <c r="J7" s="117">
        <f>I7/7.5345</f>
        <v>61052.49187072798</v>
      </c>
      <c r="K7" s="117">
        <f>K8+K55</f>
        <v>19539000</v>
      </c>
      <c r="L7" s="117">
        <f>K7/7.5345</f>
        <v>2593270.953613378</v>
      </c>
      <c r="M7" s="117">
        <f t="shared" si="0"/>
        <v>30000</v>
      </c>
      <c r="N7" s="117">
        <f>M7/7.5345</f>
        <v>3981.684252438781</v>
      </c>
      <c r="O7" s="117">
        <f t="shared" si="0"/>
        <v>5000</v>
      </c>
      <c r="P7" s="117">
        <f>O7/7.5345</f>
        <v>663.6140420731302</v>
      </c>
      <c r="Q7" s="117">
        <f t="shared" si="0"/>
        <v>460000</v>
      </c>
      <c r="R7" s="117">
        <f>Q7/7.5345</f>
        <v>61052.49187072798</v>
      </c>
      <c r="S7" s="117">
        <f>S8+S55</f>
        <v>21764000</v>
      </c>
      <c r="T7" s="117">
        <f>S7/7.5345</f>
        <v>2888579.202335921</v>
      </c>
      <c r="U7" s="117">
        <f>U8+U55</f>
        <v>21764000</v>
      </c>
      <c r="V7" s="118">
        <f>U7/7.5345</f>
        <v>2888579.202335921</v>
      </c>
    </row>
    <row r="8" spans="1:22" s="57" customFormat="1" ht="13.5">
      <c r="A8" s="160">
        <v>3</v>
      </c>
      <c r="B8" s="119" t="s">
        <v>21</v>
      </c>
      <c r="C8" s="56">
        <f>E8+G8+I8+K8+M8+O8+Q8</f>
        <v>21077000</v>
      </c>
      <c r="D8" s="56">
        <f>C8/7.5345</f>
        <v>2797398.6329550734</v>
      </c>
      <c r="E8" s="56">
        <f>E9+E19+E49</f>
        <v>920000</v>
      </c>
      <c r="F8" s="100">
        <f>E8/7.5345</f>
        <v>122104.98374145596</v>
      </c>
      <c r="G8" s="56">
        <f aca="true" t="shared" si="1" ref="G8:Q8">G9+G19+G49</f>
        <v>300000</v>
      </c>
      <c r="H8" s="56">
        <f>G8/7.5345</f>
        <v>39816.842524387816</v>
      </c>
      <c r="I8" s="56">
        <f t="shared" si="1"/>
        <v>425000</v>
      </c>
      <c r="J8" s="56">
        <f>I8/7.5345</f>
        <v>56407.19357621607</v>
      </c>
      <c r="K8" s="56">
        <f>K9+K19+K49</f>
        <v>19002000</v>
      </c>
      <c r="L8" s="56">
        <f>K8/7.5345</f>
        <v>2521998.8054947243</v>
      </c>
      <c r="M8" s="56">
        <f t="shared" si="1"/>
        <v>30000</v>
      </c>
      <c r="N8" s="56">
        <f>M8/7.5345</f>
        <v>3981.684252438781</v>
      </c>
      <c r="O8" s="56">
        <f t="shared" si="1"/>
        <v>0</v>
      </c>
      <c r="P8" s="60">
        <f>O8/7.5345</f>
        <v>0</v>
      </c>
      <c r="Q8" s="56">
        <f t="shared" si="1"/>
        <v>400000</v>
      </c>
      <c r="R8" s="56">
        <f>Q8/7.5345</f>
        <v>53089.12336585042</v>
      </c>
      <c r="S8" s="56">
        <f>S9+S19+S49</f>
        <v>21077000</v>
      </c>
      <c r="T8" s="56">
        <f>S8/7.5345</f>
        <v>2797398.6329550734</v>
      </c>
      <c r="U8" s="56">
        <f>U9+U19+U49</f>
        <v>21077000</v>
      </c>
      <c r="V8" s="112">
        <f>U8/7.5345</f>
        <v>2797398.6329550734</v>
      </c>
    </row>
    <row r="9" spans="1:22" s="4" customFormat="1" ht="12.75">
      <c r="A9" s="160">
        <v>31</v>
      </c>
      <c r="B9" s="120" t="s">
        <v>22</v>
      </c>
      <c r="C9" s="56">
        <f>E9+G9+I9+K9+M9+O9+Q9</f>
        <v>18530000</v>
      </c>
      <c r="D9" s="56">
        <f>C9/7.5345</f>
        <v>2459353.6399230207</v>
      </c>
      <c r="E9" s="56">
        <f>E10+E14+E16</f>
        <v>0</v>
      </c>
      <c r="F9" s="100">
        <f aca="true" t="shared" si="2" ref="F9:F72">E9/7.5345</f>
        <v>0</v>
      </c>
      <c r="G9" s="56">
        <f aca="true" t="shared" si="3" ref="G9:Q9">G10+G14+G16</f>
        <v>0</v>
      </c>
      <c r="H9" s="56">
        <f>G9/7.5345</f>
        <v>0</v>
      </c>
      <c r="I9" s="56">
        <f t="shared" si="3"/>
        <v>0</v>
      </c>
      <c r="J9" s="56">
        <f>I9/7.5345</f>
        <v>0</v>
      </c>
      <c r="K9" s="56">
        <f t="shared" si="3"/>
        <v>18530000</v>
      </c>
      <c r="L9" s="56">
        <f>K9/7.5345</f>
        <v>2459353.6399230207</v>
      </c>
      <c r="M9" s="56">
        <f t="shared" si="3"/>
        <v>0</v>
      </c>
      <c r="N9" s="56">
        <f>M9/7.5345</f>
        <v>0</v>
      </c>
      <c r="O9" s="56">
        <f t="shared" si="3"/>
        <v>0</v>
      </c>
      <c r="P9" s="60">
        <f>O9/7.5345</f>
        <v>0</v>
      </c>
      <c r="Q9" s="56">
        <f t="shared" si="3"/>
        <v>0</v>
      </c>
      <c r="R9" s="56">
        <f>Q9/7.5345</f>
        <v>0</v>
      </c>
      <c r="S9" s="56">
        <f>+C9</f>
        <v>18530000</v>
      </c>
      <c r="T9" s="56">
        <f>S9/7.5345</f>
        <v>2459353.6399230207</v>
      </c>
      <c r="U9" s="56">
        <f>+C9</f>
        <v>18530000</v>
      </c>
      <c r="V9" s="112">
        <f>U9/7.5345</f>
        <v>2459353.6399230207</v>
      </c>
    </row>
    <row r="10" spans="1:22" s="4" customFormat="1" ht="12.75">
      <c r="A10" s="160">
        <v>311</v>
      </c>
      <c r="B10" s="120" t="s">
        <v>23</v>
      </c>
      <c r="C10" s="56">
        <f>E10+G10+I10+K10+M10+O10+Q10</f>
        <v>15005000</v>
      </c>
      <c r="D10" s="56">
        <f>C10/7.5345</f>
        <v>1991505.740261464</v>
      </c>
      <c r="E10" s="56">
        <f>SUM(E11:E13)</f>
        <v>0</v>
      </c>
      <c r="F10" s="100">
        <f t="shared" si="2"/>
        <v>0</v>
      </c>
      <c r="G10" s="56">
        <f aca="true" t="shared" si="4" ref="G10:Q10">SUM(G11:G13)</f>
        <v>0</v>
      </c>
      <c r="H10" s="56">
        <f>G10/7.5345</f>
        <v>0</v>
      </c>
      <c r="I10" s="56">
        <f t="shared" si="4"/>
        <v>0</v>
      </c>
      <c r="J10" s="56">
        <f>I10/7.5345</f>
        <v>0</v>
      </c>
      <c r="K10" s="56">
        <f t="shared" si="4"/>
        <v>15005000</v>
      </c>
      <c r="L10" s="56">
        <f>K10/7.5345</f>
        <v>1991505.740261464</v>
      </c>
      <c r="M10" s="56">
        <f t="shared" si="4"/>
        <v>0</v>
      </c>
      <c r="N10" s="56">
        <f>M10/7.5345</f>
        <v>0</v>
      </c>
      <c r="O10" s="56">
        <f t="shared" si="4"/>
        <v>0</v>
      </c>
      <c r="P10" s="60">
        <f>O10/7.5345</f>
        <v>0</v>
      </c>
      <c r="Q10" s="56">
        <f t="shared" si="4"/>
        <v>0</v>
      </c>
      <c r="R10" s="56">
        <f>Q10/7.5345</f>
        <v>0</v>
      </c>
      <c r="S10" s="56">
        <f>+C10</f>
        <v>15005000</v>
      </c>
      <c r="T10" s="56">
        <f>S10/7.5345</f>
        <v>1991505.740261464</v>
      </c>
      <c r="U10" s="56">
        <f>+C10</f>
        <v>15005000</v>
      </c>
      <c r="V10" s="112">
        <f>U10/7.5345</f>
        <v>1991505.740261464</v>
      </c>
    </row>
    <row r="11" spans="1:22" s="71" customFormat="1" ht="12.75">
      <c r="A11" s="143">
        <v>3111</v>
      </c>
      <c r="B11" s="121" t="s">
        <v>44</v>
      </c>
      <c r="C11" s="95">
        <v>15000000</v>
      </c>
      <c r="D11" s="95">
        <f>C11/7.5345</f>
        <v>1990842.1262193907</v>
      </c>
      <c r="E11" s="95"/>
      <c r="F11" s="101"/>
      <c r="G11" s="95"/>
      <c r="H11" s="95"/>
      <c r="I11" s="95"/>
      <c r="J11" s="95"/>
      <c r="K11" s="95">
        <v>15000000</v>
      </c>
      <c r="L11" s="95">
        <f>K11/7.5345</f>
        <v>1990842.1262193907</v>
      </c>
      <c r="M11" s="95"/>
      <c r="N11" s="95"/>
      <c r="O11" s="95"/>
      <c r="P11" s="89"/>
      <c r="Q11" s="95"/>
      <c r="R11" s="95"/>
      <c r="S11" s="95"/>
      <c r="T11" s="95"/>
      <c r="U11" s="95"/>
      <c r="V11" s="129"/>
    </row>
    <row r="12" spans="1:22" s="71" customFormat="1" ht="12.75">
      <c r="A12" s="143">
        <v>3113</v>
      </c>
      <c r="B12" s="121" t="s">
        <v>45</v>
      </c>
      <c r="C12" s="95"/>
      <c r="D12" s="95"/>
      <c r="E12" s="95"/>
      <c r="F12" s="101"/>
      <c r="G12" s="95"/>
      <c r="H12" s="95"/>
      <c r="I12" s="95"/>
      <c r="J12" s="95"/>
      <c r="K12" s="95"/>
      <c r="L12" s="56"/>
      <c r="M12" s="95"/>
      <c r="N12" s="95"/>
      <c r="O12" s="95"/>
      <c r="P12" s="89"/>
      <c r="Q12" s="95"/>
      <c r="R12" s="95"/>
      <c r="S12" s="95"/>
      <c r="T12" s="95"/>
      <c r="U12" s="95"/>
      <c r="V12" s="129"/>
    </row>
    <row r="13" spans="1:22" s="71" customFormat="1" ht="12.75">
      <c r="A13" s="143">
        <v>3114</v>
      </c>
      <c r="B13" s="121" t="s">
        <v>90</v>
      </c>
      <c r="C13" s="95">
        <v>5000</v>
      </c>
      <c r="D13" s="95">
        <f>C13/7.5345</f>
        <v>663.6140420731302</v>
      </c>
      <c r="E13" s="95"/>
      <c r="F13" s="101"/>
      <c r="G13" s="95"/>
      <c r="H13" s="95"/>
      <c r="I13" s="95"/>
      <c r="J13" s="95"/>
      <c r="K13" s="95">
        <v>5000</v>
      </c>
      <c r="L13" s="95">
        <f aca="true" t="shared" si="5" ref="L13:L20">K13/7.5345</f>
        <v>663.6140420731302</v>
      </c>
      <c r="M13" s="95"/>
      <c r="N13" s="95"/>
      <c r="O13" s="95"/>
      <c r="P13" s="89"/>
      <c r="Q13" s="95"/>
      <c r="R13" s="95"/>
      <c r="S13" s="95"/>
      <c r="T13" s="95"/>
      <c r="U13" s="95"/>
      <c r="V13" s="129"/>
    </row>
    <row r="14" spans="1:22" s="4" customFormat="1" ht="12.75">
      <c r="A14" s="160">
        <v>312</v>
      </c>
      <c r="B14" s="120" t="s">
        <v>24</v>
      </c>
      <c r="C14" s="56">
        <f>E14+G14+I14+K14+M14+O14+Q14</f>
        <v>1050000</v>
      </c>
      <c r="D14" s="56">
        <f>C14/7.5345</f>
        <v>139358.94883535735</v>
      </c>
      <c r="E14" s="56">
        <f aca="true" t="shared" si="6" ref="E14:Q14">E15</f>
        <v>0</v>
      </c>
      <c r="F14" s="100">
        <f t="shared" si="2"/>
        <v>0</v>
      </c>
      <c r="G14" s="56">
        <f t="shared" si="6"/>
        <v>0</v>
      </c>
      <c r="H14" s="56">
        <f>G14/7.5345</f>
        <v>0</v>
      </c>
      <c r="I14" s="56">
        <f t="shared" si="6"/>
        <v>0</v>
      </c>
      <c r="J14" s="56">
        <f>I14/7.5345</f>
        <v>0</v>
      </c>
      <c r="K14" s="56">
        <f t="shared" si="6"/>
        <v>1050000</v>
      </c>
      <c r="L14" s="56">
        <f t="shared" si="5"/>
        <v>139358.94883535735</v>
      </c>
      <c r="M14" s="56">
        <f t="shared" si="6"/>
        <v>0</v>
      </c>
      <c r="N14" s="56">
        <f>M14/7.5345</f>
        <v>0</v>
      </c>
      <c r="O14" s="56">
        <f t="shared" si="6"/>
        <v>0</v>
      </c>
      <c r="P14" s="60">
        <f>O14/7.5345</f>
        <v>0</v>
      </c>
      <c r="Q14" s="56">
        <f t="shared" si="6"/>
        <v>0</v>
      </c>
      <c r="R14" s="56">
        <f>Q14/7.5345</f>
        <v>0</v>
      </c>
      <c r="S14" s="56">
        <f>+C14</f>
        <v>1050000</v>
      </c>
      <c r="T14" s="56">
        <f>S14/7.5345</f>
        <v>139358.94883535735</v>
      </c>
      <c r="U14" s="56">
        <f>+C14</f>
        <v>1050000</v>
      </c>
      <c r="V14" s="112">
        <f>U14/7.5345</f>
        <v>139358.94883535735</v>
      </c>
    </row>
    <row r="15" spans="1:22" s="71" customFormat="1" ht="12.75">
      <c r="A15" s="143">
        <v>3121</v>
      </c>
      <c r="B15" s="121" t="s">
        <v>24</v>
      </c>
      <c r="C15" s="95">
        <v>1050000</v>
      </c>
      <c r="D15" s="95">
        <f aca="true" t="shared" si="7" ref="D15:D54">C15/7.5345</f>
        <v>139358.94883535735</v>
      </c>
      <c r="E15" s="95"/>
      <c r="F15" s="100"/>
      <c r="G15" s="95"/>
      <c r="H15" s="95"/>
      <c r="I15" s="95"/>
      <c r="J15" s="95"/>
      <c r="K15" s="95">
        <v>1050000</v>
      </c>
      <c r="L15" s="95">
        <f t="shared" si="5"/>
        <v>139358.94883535735</v>
      </c>
      <c r="M15" s="95"/>
      <c r="N15" s="95"/>
      <c r="O15" s="95"/>
      <c r="P15" s="89"/>
      <c r="Q15" s="95"/>
      <c r="R15" s="95"/>
      <c r="S15" s="95"/>
      <c r="T15" s="95"/>
      <c r="U15" s="95"/>
      <c r="V15" s="129"/>
    </row>
    <row r="16" spans="1:22" s="4" customFormat="1" ht="12.75">
      <c r="A16" s="160">
        <v>313</v>
      </c>
      <c r="B16" s="120" t="s">
        <v>25</v>
      </c>
      <c r="C16" s="56">
        <f>E16+G16+I16+K16+M16+O16+Q16</f>
        <v>2475000</v>
      </c>
      <c r="D16" s="56">
        <f t="shared" si="7"/>
        <v>328488.9508261995</v>
      </c>
      <c r="E16" s="56">
        <f>SUM(E17:E18)</f>
        <v>0</v>
      </c>
      <c r="F16" s="100">
        <f t="shared" si="2"/>
        <v>0</v>
      </c>
      <c r="G16" s="56">
        <f aca="true" t="shared" si="8" ref="G16:Q16">SUM(G17:G18)</f>
        <v>0</v>
      </c>
      <c r="H16" s="56"/>
      <c r="I16" s="56">
        <f t="shared" si="8"/>
        <v>0</v>
      </c>
      <c r="J16" s="56">
        <f>I16/7.5345</f>
        <v>0</v>
      </c>
      <c r="K16" s="56">
        <f t="shared" si="8"/>
        <v>2475000</v>
      </c>
      <c r="L16" s="56">
        <f t="shared" si="5"/>
        <v>328488.9508261995</v>
      </c>
      <c r="M16" s="56">
        <f t="shared" si="8"/>
        <v>0</v>
      </c>
      <c r="N16" s="56">
        <f>M16/7.5345</f>
        <v>0</v>
      </c>
      <c r="O16" s="56">
        <f t="shared" si="8"/>
        <v>0</v>
      </c>
      <c r="P16" s="60">
        <f>O16/7.5345</f>
        <v>0</v>
      </c>
      <c r="Q16" s="56">
        <f t="shared" si="8"/>
        <v>0</v>
      </c>
      <c r="R16" s="56">
        <f>Q16/7.5345</f>
        <v>0</v>
      </c>
      <c r="S16" s="56">
        <f>+C16</f>
        <v>2475000</v>
      </c>
      <c r="T16" s="56">
        <f>S16/7.5345</f>
        <v>328488.9508261995</v>
      </c>
      <c r="U16" s="56">
        <f>+C16</f>
        <v>2475000</v>
      </c>
      <c r="V16" s="112">
        <f>U16/7.5345</f>
        <v>328488.9508261995</v>
      </c>
    </row>
    <row r="17" spans="1:22" s="71" customFormat="1" ht="12.75">
      <c r="A17" s="143">
        <v>3132</v>
      </c>
      <c r="B17" s="122" t="s">
        <v>128</v>
      </c>
      <c r="C17" s="95">
        <v>2475000</v>
      </c>
      <c r="D17" s="95">
        <f t="shared" si="7"/>
        <v>328488.9508261995</v>
      </c>
      <c r="E17" s="95"/>
      <c r="F17" s="101"/>
      <c r="G17" s="95"/>
      <c r="H17" s="95"/>
      <c r="I17" s="95"/>
      <c r="J17" s="95"/>
      <c r="K17" s="95">
        <v>2475000</v>
      </c>
      <c r="L17" s="95">
        <f t="shared" si="5"/>
        <v>328488.9508261995</v>
      </c>
      <c r="M17" s="95"/>
      <c r="N17" s="95"/>
      <c r="O17" s="95"/>
      <c r="P17" s="89"/>
      <c r="Q17" s="95"/>
      <c r="R17" s="95"/>
      <c r="S17" s="95"/>
      <c r="T17" s="95"/>
      <c r="U17" s="95"/>
      <c r="V17" s="129"/>
    </row>
    <row r="18" spans="1:22" s="71" customFormat="1" ht="12.75">
      <c r="A18" s="143">
        <v>3133</v>
      </c>
      <c r="B18" s="122" t="s">
        <v>47</v>
      </c>
      <c r="C18" s="95">
        <f>E18+G18+I18+K18+M18+O18+Q18</f>
        <v>0</v>
      </c>
      <c r="D18" s="95">
        <f t="shared" si="7"/>
        <v>0</v>
      </c>
      <c r="E18" s="95"/>
      <c r="F18" s="101"/>
      <c r="G18" s="95"/>
      <c r="H18" s="95"/>
      <c r="I18" s="95"/>
      <c r="J18" s="95"/>
      <c r="K18" s="95">
        <v>0</v>
      </c>
      <c r="L18" s="95">
        <f t="shared" si="5"/>
        <v>0</v>
      </c>
      <c r="M18" s="95"/>
      <c r="N18" s="95"/>
      <c r="O18" s="95"/>
      <c r="P18" s="89"/>
      <c r="Q18" s="95"/>
      <c r="R18" s="95"/>
      <c r="S18" s="95"/>
      <c r="T18" s="95"/>
      <c r="U18" s="95"/>
      <c r="V18" s="129"/>
    </row>
    <row r="19" spans="1:22" s="4" customFormat="1" ht="12.75">
      <c r="A19" s="160">
        <v>32</v>
      </c>
      <c r="B19" s="120" t="s">
        <v>26</v>
      </c>
      <c r="C19" s="56">
        <f>E19+G19+I19+K19+M19+O19+Q19</f>
        <v>2481000</v>
      </c>
      <c r="D19" s="56">
        <f t="shared" si="7"/>
        <v>329285.28767668724</v>
      </c>
      <c r="E19" s="56">
        <f>E20+E25+E32+E42</f>
        <v>904000</v>
      </c>
      <c r="F19" s="100">
        <f t="shared" si="2"/>
        <v>119981.41880682195</v>
      </c>
      <c r="G19" s="56">
        <f aca="true" t="shared" si="9" ref="G19:Q19">G20+G25+G32+G42</f>
        <v>300000</v>
      </c>
      <c r="H19" s="56">
        <f>G19/7.5345</f>
        <v>39816.842524387816</v>
      </c>
      <c r="I19" s="56">
        <f t="shared" si="9"/>
        <v>425000</v>
      </c>
      <c r="J19" s="56">
        <f>I19/7.5345</f>
        <v>56407.19357621607</v>
      </c>
      <c r="K19" s="56">
        <f t="shared" si="9"/>
        <v>422000</v>
      </c>
      <c r="L19" s="56">
        <f t="shared" si="5"/>
        <v>56009.02515097219</v>
      </c>
      <c r="M19" s="56">
        <f t="shared" si="9"/>
        <v>30000</v>
      </c>
      <c r="N19" s="56">
        <f>M19/7.5345</f>
        <v>3981.684252438781</v>
      </c>
      <c r="O19" s="56">
        <f t="shared" si="9"/>
        <v>0</v>
      </c>
      <c r="P19" s="60">
        <f>O19/7.5345</f>
        <v>0</v>
      </c>
      <c r="Q19" s="56">
        <f t="shared" si="9"/>
        <v>400000</v>
      </c>
      <c r="R19" s="56">
        <f>Q19/7.5345</f>
        <v>53089.12336585042</v>
      </c>
      <c r="S19" s="56">
        <f>C19</f>
        <v>2481000</v>
      </c>
      <c r="T19" s="56">
        <f>S19/7.5345</f>
        <v>329285.28767668724</v>
      </c>
      <c r="U19" s="56">
        <f>C19</f>
        <v>2481000</v>
      </c>
      <c r="V19" s="112">
        <f>U19/7.5345</f>
        <v>329285.28767668724</v>
      </c>
    </row>
    <row r="20" spans="1:22" s="4" customFormat="1" ht="12.75" customHeight="1">
      <c r="A20" s="160">
        <v>321</v>
      </c>
      <c r="B20" s="120" t="s">
        <v>27</v>
      </c>
      <c r="C20" s="56">
        <f>E20+G20+I20+K20+M20+O20+Q20</f>
        <v>338000</v>
      </c>
      <c r="D20" s="56">
        <f t="shared" si="7"/>
        <v>44860.3092441436</v>
      </c>
      <c r="E20" s="56">
        <f>SUM(E21:E24)</f>
        <v>38000</v>
      </c>
      <c r="F20" s="100">
        <f t="shared" si="2"/>
        <v>5043.46671975579</v>
      </c>
      <c r="G20" s="56">
        <f aca="true" t="shared" si="10" ref="G20:Q20">SUM(G21:G24)</f>
        <v>0</v>
      </c>
      <c r="H20" s="56">
        <f>G20/7.5345</f>
        <v>0</v>
      </c>
      <c r="I20" s="56">
        <f t="shared" si="10"/>
        <v>0</v>
      </c>
      <c r="J20" s="56">
        <f>I20/7.5345</f>
        <v>0</v>
      </c>
      <c r="K20" s="56">
        <f t="shared" si="10"/>
        <v>300000</v>
      </c>
      <c r="L20" s="56">
        <f t="shared" si="5"/>
        <v>39816.842524387816</v>
      </c>
      <c r="M20" s="56">
        <f t="shared" si="10"/>
        <v>0</v>
      </c>
      <c r="N20" s="56">
        <f>M20/7.5345</f>
        <v>0</v>
      </c>
      <c r="O20" s="56">
        <f t="shared" si="10"/>
        <v>0</v>
      </c>
      <c r="P20" s="60">
        <f>O20/7.5345</f>
        <v>0</v>
      </c>
      <c r="Q20" s="56">
        <f t="shared" si="10"/>
        <v>0</v>
      </c>
      <c r="R20" s="56">
        <f>Q20/7.5345</f>
        <v>0</v>
      </c>
      <c r="S20" s="56">
        <f>+C20</f>
        <v>338000</v>
      </c>
      <c r="T20" s="56">
        <f>S20/7.5345</f>
        <v>44860.3092441436</v>
      </c>
      <c r="U20" s="56">
        <f>+C20</f>
        <v>338000</v>
      </c>
      <c r="V20" s="112">
        <f>U20/7.5345</f>
        <v>44860.3092441436</v>
      </c>
    </row>
    <row r="21" spans="1:22" s="71" customFormat="1" ht="12.75">
      <c r="A21" s="143">
        <v>3211</v>
      </c>
      <c r="B21" s="121" t="s">
        <v>48</v>
      </c>
      <c r="C21" s="95">
        <v>7000</v>
      </c>
      <c r="D21" s="95">
        <f t="shared" si="7"/>
        <v>929.0596589023824</v>
      </c>
      <c r="E21" s="95">
        <v>7000</v>
      </c>
      <c r="F21" s="101">
        <f t="shared" si="2"/>
        <v>929.0596589023824</v>
      </c>
      <c r="G21" s="95"/>
      <c r="H21" s="95"/>
      <c r="I21" s="95"/>
      <c r="J21" s="95"/>
      <c r="K21" s="95"/>
      <c r="L21" s="56"/>
      <c r="M21" s="95"/>
      <c r="N21" s="95"/>
      <c r="O21" s="95"/>
      <c r="P21" s="89"/>
      <c r="Q21" s="95"/>
      <c r="R21" s="95"/>
      <c r="S21" s="95"/>
      <c r="T21" s="95"/>
      <c r="U21" s="95"/>
      <c r="V21" s="129"/>
    </row>
    <row r="22" spans="1:22" s="71" customFormat="1" ht="12.75">
      <c r="A22" s="143">
        <v>3212</v>
      </c>
      <c r="B22" s="121" t="s">
        <v>103</v>
      </c>
      <c r="C22" s="95">
        <v>300000</v>
      </c>
      <c r="D22" s="95">
        <f t="shared" si="7"/>
        <v>39816.842524387816</v>
      </c>
      <c r="E22" s="95"/>
      <c r="F22" s="101"/>
      <c r="G22" s="95"/>
      <c r="H22" s="95"/>
      <c r="I22" s="95"/>
      <c r="J22" s="95"/>
      <c r="K22" s="95">
        <v>300000</v>
      </c>
      <c r="L22" s="95">
        <f>K22/7.5345</f>
        <v>39816.842524387816</v>
      </c>
      <c r="M22" s="95"/>
      <c r="N22" s="95"/>
      <c r="O22" s="95"/>
      <c r="P22" s="89"/>
      <c r="Q22" s="95"/>
      <c r="R22" s="95"/>
      <c r="S22" s="95"/>
      <c r="T22" s="95"/>
      <c r="U22" s="95"/>
      <c r="V22" s="129"/>
    </row>
    <row r="23" spans="1:22" s="71" customFormat="1" ht="12.75">
      <c r="A23" s="143">
        <v>3212</v>
      </c>
      <c r="B23" s="121" t="s">
        <v>126</v>
      </c>
      <c r="C23" s="95">
        <v>6000</v>
      </c>
      <c r="D23" s="95">
        <f>C23/7.5345</f>
        <v>796.3368504877562</v>
      </c>
      <c r="E23" s="95">
        <v>6000</v>
      </c>
      <c r="F23" s="101">
        <f t="shared" si="2"/>
        <v>796.3368504877562</v>
      </c>
      <c r="G23" s="95"/>
      <c r="H23" s="95"/>
      <c r="I23" s="95"/>
      <c r="J23" s="95"/>
      <c r="K23" s="95"/>
      <c r="L23" s="56"/>
      <c r="M23" s="95"/>
      <c r="N23" s="95"/>
      <c r="O23" s="95"/>
      <c r="P23" s="89"/>
      <c r="Q23" s="95"/>
      <c r="R23" s="95"/>
      <c r="S23" s="95"/>
      <c r="T23" s="95"/>
      <c r="U23" s="95"/>
      <c r="V23" s="129"/>
    </row>
    <row r="24" spans="1:22" s="71" customFormat="1" ht="12.75">
      <c r="A24" s="143">
        <v>3213</v>
      </c>
      <c r="B24" s="121" t="s">
        <v>49</v>
      </c>
      <c r="C24" s="95">
        <v>25000</v>
      </c>
      <c r="D24" s="95">
        <f t="shared" si="7"/>
        <v>3318.0702103656513</v>
      </c>
      <c r="E24" s="95">
        <v>25000</v>
      </c>
      <c r="F24" s="101">
        <f t="shared" si="2"/>
        <v>3318.0702103656513</v>
      </c>
      <c r="G24" s="95"/>
      <c r="H24" s="95"/>
      <c r="I24" s="95"/>
      <c r="J24" s="95"/>
      <c r="K24" s="95"/>
      <c r="L24" s="56"/>
      <c r="M24" s="95"/>
      <c r="N24" s="95"/>
      <c r="O24" s="95"/>
      <c r="P24" s="89"/>
      <c r="Q24" s="95"/>
      <c r="R24" s="95"/>
      <c r="S24" s="95"/>
      <c r="T24" s="95"/>
      <c r="U24" s="95"/>
      <c r="V24" s="129"/>
    </row>
    <row r="25" spans="1:22" s="4" customFormat="1" ht="12.75">
      <c r="A25" s="160">
        <v>322</v>
      </c>
      <c r="B25" s="120" t="s">
        <v>28</v>
      </c>
      <c r="C25" s="56">
        <f>E25+G25+I25+K25+M25+O25+Q25</f>
        <v>785000</v>
      </c>
      <c r="D25" s="56">
        <f t="shared" si="7"/>
        <v>104187.40460548144</v>
      </c>
      <c r="E25" s="56">
        <f aca="true" t="shared" si="11" ref="E25:Q25">SUM(E26:E31)</f>
        <v>525000</v>
      </c>
      <c r="F25" s="100">
        <f t="shared" si="2"/>
        <v>69679.47441767868</v>
      </c>
      <c r="G25" s="56">
        <f t="shared" si="11"/>
        <v>240000</v>
      </c>
      <c r="H25" s="56">
        <f>G25/7.5345</f>
        <v>31853.47401951025</v>
      </c>
      <c r="I25" s="56">
        <f t="shared" si="11"/>
        <v>0</v>
      </c>
      <c r="J25" s="56">
        <f>I25/7.5345</f>
        <v>0</v>
      </c>
      <c r="K25" s="56">
        <f t="shared" si="11"/>
        <v>20000</v>
      </c>
      <c r="L25" s="56">
        <f>K25/7.5345</f>
        <v>2654.456168292521</v>
      </c>
      <c r="M25" s="56">
        <f t="shared" si="11"/>
        <v>0</v>
      </c>
      <c r="N25" s="56">
        <f>M25/7.5345</f>
        <v>0</v>
      </c>
      <c r="O25" s="56">
        <f t="shared" si="11"/>
        <v>0</v>
      </c>
      <c r="P25" s="60">
        <f>O25/7.5345</f>
        <v>0</v>
      </c>
      <c r="Q25" s="56">
        <f t="shared" si="11"/>
        <v>0</v>
      </c>
      <c r="R25" s="56">
        <f>Q25/7.5345</f>
        <v>0</v>
      </c>
      <c r="S25" s="56">
        <f>+C25</f>
        <v>785000</v>
      </c>
      <c r="T25" s="56">
        <f>S25/7.5345</f>
        <v>104187.40460548144</v>
      </c>
      <c r="U25" s="56">
        <f>+C25</f>
        <v>785000</v>
      </c>
      <c r="V25" s="112">
        <f>U25/7.5345</f>
        <v>104187.40460548144</v>
      </c>
    </row>
    <row r="26" spans="1:22" s="71" customFormat="1" ht="12.75">
      <c r="A26" s="143">
        <v>3221</v>
      </c>
      <c r="B26" s="122" t="s">
        <v>50</v>
      </c>
      <c r="C26" s="95">
        <v>170000</v>
      </c>
      <c r="D26" s="95">
        <f t="shared" si="7"/>
        <v>22562.877430486427</v>
      </c>
      <c r="E26" s="95">
        <v>148000</v>
      </c>
      <c r="F26" s="101">
        <f t="shared" si="2"/>
        <v>19642.975645364655</v>
      </c>
      <c r="G26" s="95">
        <v>10000</v>
      </c>
      <c r="H26" s="95">
        <f>G26/7.5345</f>
        <v>1327.2280841462605</v>
      </c>
      <c r="I26" s="95"/>
      <c r="J26" s="95"/>
      <c r="K26" s="95"/>
      <c r="L26" s="56"/>
      <c r="M26" s="95"/>
      <c r="N26" s="95"/>
      <c r="O26" s="95"/>
      <c r="P26" s="89"/>
      <c r="Q26" s="95"/>
      <c r="R26" s="95"/>
      <c r="S26" s="95"/>
      <c r="T26" s="95"/>
      <c r="U26" s="95"/>
      <c r="V26" s="129"/>
    </row>
    <row r="27" spans="1:22" s="71" customFormat="1" ht="12.75">
      <c r="A27" s="143">
        <v>3222</v>
      </c>
      <c r="B27" s="123" t="s">
        <v>67</v>
      </c>
      <c r="C27" s="95">
        <v>3000</v>
      </c>
      <c r="D27" s="95">
        <f t="shared" si="7"/>
        <v>398.1684252438781</v>
      </c>
      <c r="E27" s="95">
        <v>3000</v>
      </c>
      <c r="F27" s="101">
        <f t="shared" si="2"/>
        <v>398.1684252438781</v>
      </c>
      <c r="G27" s="95"/>
      <c r="H27" s="95"/>
      <c r="I27" s="95"/>
      <c r="J27" s="95"/>
      <c r="K27" s="95"/>
      <c r="L27" s="56"/>
      <c r="M27" s="95"/>
      <c r="N27" s="95"/>
      <c r="O27" s="95"/>
      <c r="P27" s="89"/>
      <c r="Q27" s="95"/>
      <c r="R27" s="95"/>
      <c r="S27" s="95"/>
      <c r="T27" s="95"/>
      <c r="U27" s="95"/>
      <c r="V27" s="129"/>
    </row>
    <row r="28" spans="1:22" s="71" customFormat="1" ht="12.75">
      <c r="A28" s="143">
        <v>3223</v>
      </c>
      <c r="B28" s="121" t="s">
        <v>51</v>
      </c>
      <c r="C28" s="95">
        <v>510000</v>
      </c>
      <c r="D28" s="95">
        <f t="shared" si="7"/>
        <v>67688.63229145929</v>
      </c>
      <c r="E28" s="95">
        <v>320000</v>
      </c>
      <c r="F28" s="101">
        <f t="shared" si="2"/>
        <v>42471.298692680335</v>
      </c>
      <c r="G28" s="95">
        <v>230000</v>
      </c>
      <c r="H28" s="95">
        <f>G28/7.5345</f>
        <v>30526.24593536399</v>
      </c>
      <c r="I28" s="95"/>
      <c r="J28" s="95"/>
      <c r="K28" s="95"/>
      <c r="L28" s="56"/>
      <c r="M28" s="95"/>
      <c r="N28" s="95"/>
      <c r="O28" s="95"/>
      <c r="P28" s="89"/>
      <c r="Q28" s="95"/>
      <c r="R28" s="95"/>
      <c r="S28" s="95"/>
      <c r="T28" s="95"/>
      <c r="U28" s="95"/>
      <c r="V28" s="129"/>
    </row>
    <row r="29" spans="1:22" s="71" customFormat="1" ht="12.75">
      <c r="A29" s="143">
        <v>3224</v>
      </c>
      <c r="B29" s="122" t="s">
        <v>52</v>
      </c>
      <c r="C29" s="95">
        <v>26000</v>
      </c>
      <c r="D29" s="95">
        <f t="shared" si="7"/>
        <v>3450.793018780277</v>
      </c>
      <c r="E29" s="95">
        <v>26000</v>
      </c>
      <c r="F29" s="101">
        <f t="shared" si="2"/>
        <v>3450.793018780277</v>
      </c>
      <c r="G29" s="95"/>
      <c r="H29" s="95"/>
      <c r="I29" s="95"/>
      <c r="J29" s="95"/>
      <c r="K29" s="95"/>
      <c r="L29" s="56"/>
      <c r="M29" s="95"/>
      <c r="N29" s="95"/>
      <c r="O29" s="95"/>
      <c r="P29" s="89"/>
      <c r="Q29" s="95"/>
      <c r="R29" s="95"/>
      <c r="S29" s="95"/>
      <c r="T29" s="95"/>
      <c r="U29" s="95"/>
      <c r="V29" s="129"/>
    </row>
    <row r="30" spans="1:22" s="71" customFormat="1" ht="12.75">
      <c r="A30" s="143">
        <v>3225</v>
      </c>
      <c r="B30" s="121" t="s">
        <v>130</v>
      </c>
      <c r="C30" s="95">
        <v>38000</v>
      </c>
      <c r="D30" s="95">
        <f t="shared" si="7"/>
        <v>5043.46671975579</v>
      </c>
      <c r="E30" s="95">
        <v>18000</v>
      </c>
      <c r="F30" s="101">
        <f t="shared" si="2"/>
        <v>2389.0105514632687</v>
      </c>
      <c r="G30" s="95"/>
      <c r="H30" s="95"/>
      <c r="I30" s="95"/>
      <c r="J30" s="95"/>
      <c r="K30" s="95">
        <v>20000</v>
      </c>
      <c r="L30" s="95">
        <f>K30/7.5345</f>
        <v>2654.456168292521</v>
      </c>
      <c r="M30" s="95"/>
      <c r="N30" s="95"/>
      <c r="O30" s="95"/>
      <c r="P30" s="89"/>
      <c r="Q30" s="95"/>
      <c r="R30" s="95"/>
      <c r="S30" s="95"/>
      <c r="T30" s="95"/>
      <c r="U30" s="95"/>
      <c r="V30" s="129"/>
    </row>
    <row r="31" spans="1:22" s="71" customFormat="1" ht="12.75">
      <c r="A31" s="143">
        <v>3227</v>
      </c>
      <c r="B31" s="121" t="s">
        <v>53</v>
      </c>
      <c r="C31" s="95">
        <v>10000</v>
      </c>
      <c r="D31" s="95">
        <f t="shared" si="7"/>
        <v>1327.2280841462605</v>
      </c>
      <c r="E31" s="95">
        <v>10000</v>
      </c>
      <c r="F31" s="101">
        <f t="shared" si="2"/>
        <v>1327.2280841462605</v>
      </c>
      <c r="G31" s="95"/>
      <c r="H31" s="95"/>
      <c r="I31" s="95"/>
      <c r="J31" s="95"/>
      <c r="K31" s="95"/>
      <c r="L31" s="56"/>
      <c r="M31" s="95"/>
      <c r="N31" s="95"/>
      <c r="O31" s="95"/>
      <c r="P31" s="89"/>
      <c r="Q31" s="95"/>
      <c r="R31" s="95"/>
      <c r="S31" s="95"/>
      <c r="T31" s="95"/>
      <c r="U31" s="95"/>
      <c r="V31" s="129"/>
    </row>
    <row r="32" spans="1:22" s="4" customFormat="1" ht="12.75">
      <c r="A32" s="160">
        <v>323</v>
      </c>
      <c r="B32" s="120" t="s">
        <v>29</v>
      </c>
      <c r="C32" s="56">
        <f>E32+G32+I32+K32+M32+O32+Q32</f>
        <v>779000</v>
      </c>
      <c r="D32" s="56">
        <f t="shared" si="7"/>
        <v>103391.0677549937</v>
      </c>
      <c r="E32" s="56">
        <f>SUM(E33:E41)</f>
        <v>299000</v>
      </c>
      <c r="F32" s="100">
        <f t="shared" si="2"/>
        <v>39684.11971597319</v>
      </c>
      <c r="G32" s="56">
        <f aca="true" t="shared" si="12" ref="G32:Q32">SUM(G33:G41)</f>
        <v>50000</v>
      </c>
      <c r="H32" s="56">
        <f>G32/7.5345</f>
        <v>6636.140420731303</v>
      </c>
      <c r="I32" s="56">
        <f t="shared" si="12"/>
        <v>0</v>
      </c>
      <c r="J32" s="56">
        <f>I32/7.5345</f>
        <v>0</v>
      </c>
      <c r="K32" s="56">
        <f t="shared" si="12"/>
        <v>30000</v>
      </c>
      <c r="L32" s="56">
        <f>K32/7.5345</f>
        <v>3981.684252438781</v>
      </c>
      <c r="M32" s="56">
        <f t="shared" si="12"/>
        <v>0</v>
      </c>
      <c r="N32" s="56">
        <f>M32/7.5345</f>
        <v>0</v>
      </c>
      <c r="O32" s="56">
        <f t="shared" si="12"/>
        <v>0</v>
      </c>
      <c r="P32" s="60">
        <f>O32/7.5345</f>
        <v>0</v>
      </c>
      <c r="Q32" s="56">
        <f t="shared" si="12"/>
        <v>400000</v>
      </c>
      <c r="R32" s="56">
        <f>Q32/7.5345</f>
        <v>53089.12336585042</v>
      </c>
      <c r="S32" s="56">
        <f>+C32</f>
        <v>779000</v>
      </c>
      <c r="T32" s="56">
        <f>S32/7.5345</f>
        <v>103391.0677549937</v>
      </c>
      <c r="U32" s="56">
        <f>+C32</f>
        <v>779000</v>
      </c>
      <c r="V32" s="112">
        <f>U32/7.5345</f>
        <v>103391.0677549937</v>
      </c>
    </row>
    <row r="33" spans="1:22" s="71" customFormat="1" ht="12.75">
      <c r="A33" s="143">
        <v>3231</v>
      </c>
      <c r="B33" s="121" t="s">
        <v>54</v>
      </c>
      <c r="C33" s="95">
        <v>45000</v>
      </c>
      <c r="D33" s="95">
        <f t="shared" si="7"/>
        <v>5972.526378658172</v>
      </c>
      <c r="E33" s="95">
        <v>45000</v>
      </c>
      <c r="F33" s="101">
        <f t="shared" si="2"/>
        <v>5972.526378658172</v>
      </c>
      <c r="G33" s="95"/>
      <c r="H33" s="95"/>
      <c r="I33" s="95"/>
      <c r="J33" s="95"/>
      <c r="K33" s="95"/>
      <c r="L33" s="56"/>
      <c r="M33" s="95"/>
      <c r="N33" s="95"/>
      <c r="O33" s="95"/>
      <c r="P33" s="89"/>
      <c r="Q33" s="95"/>
      <c r="R33" s="95"/>
      <c r="S33" s="95"/>
      <c r="T33" s="95"/>
      <c r="U33" s="95"/>
      <c r="V33" s="129"/>
    </row>
    <row r="34" spans="1:22" s="71" customFormat="1" ht="12.75" customHeight="1">
      <c r="A34" s="143">
        <v>3232</v>
      </c>
      <c r="B34" s="121" t="s">
        <v>131</v>
      </c>
      <c r="C34" s="95">
        <v>520000</v>
      </c>
      <c r="D34" s="95">
        <f t="shared" si="7"/>
        <v>69015.86037560554</v>
      </c>
      <c r="E34" s="95">
        <v>60000</v>
      </c>
      <c r="F34" s="101">
        <f t="shared" si="2"/>
        <v>7963.368504877562</v>
      </c>
      <c r="G34" s="95">
        <v>50000</v>
      </c>
      <c r="H34" s="95">
        <f>G34/7.5345</f>
        <v>6636.140420731303</v>
      </c>
      <c r="I34" s="95"/>
      <c r="J34" s="95"/>
      <c r="K34" s="95"/>
      <c r="L34" s="56"/>
      <c r="M34" s="95"/>
      <c r="N34" s="95"/>
      <c r="O34" s="95"/>
      <c r="P34" s="89"/>
      <c r="Q34" s="95">
        <v>400000</v>
      </c>
      <c r="R34" s="95">
        <f>Q34/7.5345</f>
        <v>53089.12336585042</v>
      </c>
      <c r="S34" s="95"/>
      <c r="T34" s="95"/>
      <c r="U34" s="95"/>
      <c r="V34" s="129"/>
    </row>
    <row r="35" spans="1:22" s="71" customFormat="1" ht="12.75">
      <c r="A35" s="143">
        <v>3233</v>
      </c>
      <c r="B35" s="121" t="s">
        <v>55</v>
      </c>
      <c r="C35" s="95">
        <v>1000</v>
      </c>
      <c r="D35" s="95">
        <f t="shared" si="7"/>
        <v>132.72280841462606</v>
      </c>
      <c r="E35" s="95">
        <v>1000</v>
      </c>
      <c r="F35" s="101">
        <f t="shared" si="2"/>
        <v>132.72280841462606</v>
      </c>
      <c r="G35" s="95"/>
      <c r="H35" s="95"/>
      <c r="I35" s="95"/>
      <c r="J35" s="95"/>
      <c r="K35" s="95"/>
      <c r="L35" s="56"/>
      <c r="M35" s="95"/>
      <c r="N35" s="95"/>
      <c r="O35" s="95"/>
      <c r="P35" s="89"/>
      <c r="Q35" s="95"/>
      <c r="R35" s="95"/>
      <c r="S35" s="95"/>
      <c r="T35" s="95"/>
      <c r="U35" s="95"/>
      <c r="V35" s="129"/>
    </row>
    <row r="36" spans="1:22" s="71" customFormat="1" ht="12.75">
      <c r="A36" s="143">
        <v>3234</v>
      </c>
      <c r="B36" s="121" t="s">
        <v>56</v>
      </c>
      <c r="C36" s="95">
        <v>95000</v>
      </c>
      <c r="D36" s="95">
        <f t="shared" si="7"/>
        <v>12608.666799389475</v>
      </c>
      <c r="E36" s="95">
        <v>95000</v>
      </c>
      <c r="F36" s="101">
        <f t="shared" si="2"/>
        <v>12608.666799389475</v>
      </c>
      <c r="G36" s="95"/>
      <c r="H36" s="95"/>
      <c r="I36" s="95"/>
      <c r="J36" s="95"/>
      <c r="K36" s="95"/>
      <c r="L36" s="56"/>
      <c r="M36" s="95"/>
      <c r="N36" s="95"/>
      <c r="O36" s="95"/>
      <c r="P36" s="89"/>
      <c r="Q36" s="95"/>
      <c r="R36" s="95"/>
      <c r="S36" s="95"/>
      <c r="T36" s="95"/>
      <c r="U36" s="95"/>
      <c r="V36" s="129"/>
    </row>
    <row r="37" spans="1:22" s="71" customFormat="1" ht="12.75">
      <c r="A37" s="143">
        <v>3235</v>
      </c>
      <c r="B37" s="121" t="s">
        <v>57</v>
      </c>
      <c r="C37" s="95">
        <f>E37+G37+I37+K37+M37+O37+Q37</f>
        <v>0</v>
      </c>
      <c r="D37" s="95">
        <f t="shared" si="7"/>
        <v>0</v>
      </c>
      <c r="E37" s="95"/>
      <c r="F37" s="101"/>
      <c r="G37" s="95"/>
      <c r="H37" s="95"/>
      <c r="I37" s="95"/>
      <c r="J37" s="95"/>
      <c r="K37" s="95"/>
      <c r="L37" s="56"/>
      <c r="M37" s="95"/>
      <c r="N37" s="95"/>
      <c r="O37" s="95"/>
      <c r="P37" s="89"/>
      <c r="Q37" s="95"/>
      <c r="R37" s="95"/>
      <c r="S37" s="95"/>
      <c r="T37" s="95"/>
      <c r="U37" s="95"/>
      <c r="V37" s="129"/>
    </row>
    <row r="38" spans="1:22" s="71" customFormat="1" ht="12.75">
      <c r="A38" s="143">
        <v>3236</v>
      </c>
      <c r="B38" s="122" t="s">
        <v>58</v>
      </c>
      <c r="C38" s="95">
        <v>27000</v>
      </c>
      <c r="D38" s="95">
        <f t="shared" si="7"/>
        <v>3583.515827194903</v>
      </c>
      <c r="E38" s="95">
        <v>27000</v>
      </c>
      <c r="F38" s="101">
        <f t="shared" si="2"/>
        <v>3583.515827194903</v>
      </c>
      <c r="G38" s="95"/>
      <c r="H38" s="95"/>
      <c r="I38" s="95"/>
      <c r="J38" s="95"/>
      <c r="K38" s="95"/>
      <c r="L38" s="56"/>
      <c r="M38" s="95"/>
      <c r="N38" s="95"/>
      <c r="O38" s="95"/>
      <c r="P38" s="89"/>
      <c r="Q38" s="95"/>
      <c r="R38" s="95"/>
      <c r="S38" s="95"/>
      <c r="T38" s="95"/>
      <c r="U38" s="95"/>
      <c r="V38" s="129"/>
    </row>
    <row r="39" spans="1:22" s="71" customFormat="1" ht="12.75">
      <c r="A39" s="143">
        <v>3237</v>
      </c>
      <c r="B39" s="121" t="s">
        <v>132</v>
      </c>
      <c r="C39" s="95">
        <v>36000</v>
      </c>
      <c r="D39" s="95">
        <f t="shared" si="7"/>
        <v>4778.021102926537</v>
      </c>
      <c r="E39" s="95">
        <v>6000</v>
      </c>
      <c r="F39" s="101">
        <f t="shared" si="2"/>
        <v>796.3368504877562</v>
      </c>
      <c r="G39" s="95"/>
      <c r="H39" s="95"/>
      <c r="I39" s="95"/>
      <c r="J39" s="95"/>
      <c r="K39" s="95">
        <v>30000</v>
      </c>
      <c r="L39" s="95">
        <f>K39/7.5345</f>
        <v>3981.684252438781</v>
      </c>
      <c r="M39" s="95"/>
      <c r="N39" s="95"/>
      <c r="O39" s="95"/>
      <c r="P39" s="89"/>
      <c r="Q39" s="95"/>
      <c r="R39" s="95"/>
      <c r="S39" s="95"/>
      <c r="T39" s="95"/>
      <c r="U39" s="95"/>
      <c r="V39" s="129"/>
    </row>
    <row r="40" spans="1:22" s="71" customFormat="1" ht="12.75">
      <c r="A40" s="143">
        <v>3238</v>
      </c>
      <c r="B40" s="121" t="s">
        <v>59</v>
      </c>
      <c r="C40" s="95">
        <v>25000</v>
      </c>
      <c r="D40" s="95">
        <f t="shared" si="7"/>
        <v>3318.0702103656513</v>
      </c>
      <c r="E40" s="95">
        <v>25000</v>
      </c>
      <c r="F40" s="101">
        <f t="shared" si="2"/>
        <v>3318.0702103656513</v>
      </c>
      <c r="G40" s="95"/>
      <c r="H40" s="95"/>
      <c r="I40" s="95"/>
      <c r="J40" s="95"/>
      <c r="K40" s="95"/>
      <c r="L40" s="56"/>
      <c r="M40" s="95"/>
      <c r="N40" s="95"/>
      <c r="O40" s="95"/>
      <c r="P40" s="89"/>
      <c r="Q40" s="95"/>
      <c r="R40" s="95"/>
      <c r="S40" s="95"/>
      <c r="T40" s="95"/>
      <c r="U40" s="95"/>
      <c r="V40" s="129"/>
    </row>
    <row r="41" spans="1:22" s="71" customFormat="1" ht="12.75">
      <c r="A41" s="143">
        <v>3239</v>
      </c>
      <c r="B41" s="121" t="s">
        <v>60</v>
      </c>
      <c r="C41" s="95">
        <v>40000</v>
      </c>
      <c r="D41" s="95">
        <f t="shared" si="7"/>
        <v>5308.912336585042</v>
      </c>
      <c r="E41" s="95">
        <v>40000</v>
      </c>
      <c r="F41" s="101">
        <f t="shared" si="2"/>
        <v>5308.912336585042</v>
      </c>
      <c r="G41" s="95"/>
      <c r="H41" s="95"/>
      <c r="I41" s="95"/>
      <c r="J41" s="95"/>
      <c r="K41" s="95"/>
      <c r="L41" s="56"/>
      <c r="M41" s="95"/>
      <c r="N41" s="95"/>
      <c r="O41" s="95"/>
      <c r="P41" s="89"/>
      <c r="Q41" s="95"/>
      <c r="R41" s="95"/>
      <c r="S41" s="95"/>
      <c r="T41" s="95"/>
      <c r="U41" s="95"/>
      <c r="V41" s="129"/>
    </row>
    <row r="42" spans="1:22" s="12" customFormat="1" ht="12.75">
      <c r="A42" s="161">
        <v>329</v>
      </c>
      <c r="B42" s="111" t="s">
        <v>30</v>
      </c>
      <c r="C42" s="60">
        <f>E42+G42+I42+K42+M42+O42+Q42</f>
        <v>579000</v>
      </c>
      <c r="D42" s="60">
        <f t="shared" si="7"/>
        <v>76846.50607206849</v>
      </c>
      <c r="E42" s="60">
        <f aca="true" t="shared" si="13" ref="E42:Q42">SUM(E43:E48)</f>
        <v>42000</v>
      </c>
      <c r="F42" s="102">
        <f t="shared" si="2"/>
        <v>5574.357953414294</v>
      </c>
      <c r="G42" s="60">
        <f t="shared" si="13"/>
        <v>10000</v>
      </c>
      <c r="H42" s="60">
        <f>G42/7.5345</f>
        <v>1327.2280841462605</v>
      </c>
      <c r="I42" s="60">
        <f t="shared" si="13"/>
        <v>425000</v>
      </c>
      <c r="J42" s="60">
        <f>I42/7.5345</f>
        <v>56407.19357621607</v>
      </c>
      <c r="K42" s="60">
        <f t="shared" si="13"/>
        <v>72000</v>
      </c>
      <c r="L42" s="60">
        <f>K42/7.5345</f>
        <v>9556.042205853075</v>
      </c>
      <c r="M42" s="60">
        <f t="shared" si="13"/>
        <v>30000</v>
      </c>
      <c r="N42" s="60">
        <f>M42/7.5345</f>
        <v>3981.684252438781</v>
      </c>
      <c r="O42" s="60">
        <f t="shared" si="13"/>
        <v>0</v>
      </c>
      <c r="P42" s="60">
        <f>O42/7.5345</f>
        <v>0</v>
      </c>
      <c r="Q42" s="60">
        <f t="shared" si="13"/>
        <v>0</v>
      </c>
      <c r="R42" s="60">
        <f>Q42/7.5345</f>
        <v>0</v>
      </c>
      <c r="S42" s="60">
        <f>+C42</f>
        <v>579000</v>
      </c>
      <c r="T42" s="56">
        <f>S42/7.5345</f>
        <v>76846.50607206849</v>
      </c>
      <c r="U42" s="60">
        <f>+C42</f>
        <v>579000</v>
      </c>
      <c r="V42" s="112">
        <f>U42/7.5345</f>
        <v>76846.50607206849</v>
      </c>
    </row>
    <row r="43" spans="1:22" s="71" customFormat="1" ht="12.75">
      <c r="A43" s="143">
        <v>3292</v>
      </c>
      <c r="B43" s="121" t="s">
        <v>61</v>
      </c>
      <c r="C43" s="95">
        <v>15000</v>
      </c>
      <c r="D43" s="95">
        <f t="shared" si="7"/>
        <v>1990.8421262193906</v>
      </c>
      <c r="E43" s="95">
        <v>15000</v>
      </c>
      <c r="F43" s="101">
        <f t="shared" si="2"/>
        <v>1990.8421262193906</v>
      </c>
      <c r="G43" s="95"/>
      <c r="H43" s="95"/>
      <c r="I43" s="95"/>
      <c r="J43" s="95"/>
      <c r="K43" s="95"/>
      <c r="L43" s="56"/>
      <c r="M43" s="95"/>
      <c r="N43" s="95"/>
      <c r="O43" s="95"/>
      <c r="P43" s="89"/>
      <c r="Q43" s="95"/>
      <c r="R43" s="95"/>
      <c r="S43" s="95"/>
      <c r="T43" s="95"/>
      <c r="U43" s="95"/>
      <c r="V43" s="129"/>
    </row>
    <row r="44" spans="1:22" s="71" customFormat="1" ht="12.75">
      <c r="A44" s="143">
        <v>3293</v>
      </c>
      <c r="B44" s="121" t="s">
        <v>62</v>
      </c>
      <c r="C44" s="95">
        <v>10000</v>
      </c>
      <c r="D44" s="95">
        <f t="shared" si="7"/>
        <v>1327.2280841462605</v>
      </c>
      <c r="E44" s="95">
        <v>10000</v>
      </c>
      <c r="F44" s="101">
        <f t="shared" si="2"/>
        <v>1327.2280841462605</v>
      </c>
      <c r="G44" s="95"/>
      <c r="H44" s="95"/>
      <c r="I44" s="95"/>
      <c r="J44" s="95"/>
      <c r="K44" s="95"/>
      <c r="L44" s="56"/>
      <c r="M44" s="95"/>
      <c r="N44" s="95"/>
      <c r="O44" s="95"/>
      <c r="P44" s="89"/>
      <c r="Q44" s="95"/>
      <c r="R44" s="95"/>
      <c r="S44" s="95"/>
      <c r="T44" s="95"/>
      <c r="U44" s="95"/>
      <c r="V44" s="129"/>
    </row>
    <row r="45" spans="1:22" s="71" customFormat="1" ht="12.75">
      <c r="A45" s="143">
        <v>3294</v>
      </c>
      <c r="B45" s="121" t="s">
        <v>63</v>
      </c>
      <c r="C45" s="95">
        <v>2000</v>
      </c>
      <c r="D45" s="95">
        <f t="shared" si="7"/>
        <v>265.4456168292521</v>
      </c>
      <c r="E45" s="95">
        <v>2000</v>
      </c>
      <c r="F45" s="101">
        <f t="shared" si="2"/>
        <v>265.4456168292521</v>
      </c>
      <c r="G45" s="95"/>
      <c r="H45" s="95"/>
      <c r="I45" s="95"/>
      <c r="J45" s="95"/>
      <c r="K45" s="95"/>
      <c r="L45" s="56"/>
      <c r="M45" s="95"/>
      <c r="N45" s="95"/>
      <c r="O45" s="95"/>
      <c r="P45" s="89"/>
      <c r="Q45" s="95"/>
      <c r="R45" s="95"/>
      <c r="S45" s="95"/>
      <c r="T45" s="95"/>
      <c r="U45" s="95"/>
      <c r="V45" s="129"/>
    </row>
    <row r="46" spans="1:22" s="71" customFormat="1" ht="12.75">
      <c r="A46" s="143">
        <v>3295</v>
      </c>
      <c r="B46" s="121" t="s">
        <v>102</v>
      </c>
      <c r="C46" s="95">
        <f>E46+G46+I46+K46+M46+O46+Q46</f>
        <v>72000</v>
      </c>
      <c r="D46" s="95">
        <f t="shared" si="7"/>
        <v>9556.042205853075</v>
      </c>
      <c r="E46" s="95"/>
      <c r="F46" s="101"/>
      <c r="G46" s="95"/>
      <c r="H46" s="95"/>
      <c r="I46" s="95"/>
      <c r="J46" s="95"/>
      <c r="K46" s="95">
        <v>72000</v>
      </c>
      <c r="L46" s="95">
        <f>K46/7.5345</f>
        <v>9556.042205853075</v>
      </c>
      <c r="M46" s="95"/>
      <c r="N46" s="95"/>
      <c r="O46" s="95"/>
      <c r="P46" s="89"/>
      <c r="Q46" s="95"/>
      <c r="R46" s="95"/>
      <c r="S46" s="95"/>
      <c r="T46" s="95"/>
      <c r="U46" s="95"/>
      <c r="V46" s="129"/>
    </row>
    <row r="47" spans="1:22" s="71" customFormat="1" ht="12.75">
      <c r="A47" s="143">
        <v>3295</v>
      </c>
      <c r="B47" s="121" t="s">
        <v>129</v>
      </c>
      <c r="C47" s="95">
        <f>E47+G47+I47+K47+M47+O47+Q47</f>
        <v>2000</v>
      </c>
      <c r="D47" s="95">
        <f t="shared" si="7"/>
        <v>265.4456168292521</v>
      </c>
      <c r="E47" s="95">
        <v>2000</v>
      </c>
      <c r="F47" s="101">
        <f t="shared" si="2"/>
        <v>265.4456168292521</v>
      </c>
      <c r="G47" s="95"/>
      <c r="H47" s="95"/>
      <c r="I47" s="95"/>
      <c r="J47" s="95"/>
      <c r="K47" s="95"/>
      <c r="L47" s="56"/>
      <c r="M47" s="95"/>
      <c r="N47" s="95"/>
      <c r="O47" s="95"/>
      <c r="P47" s="89"/>
      <c r="Q47" s="95"/>
      <c r="R47" s="95"/>
      <c r="S47" s="95"/>
      <c r="T47" s="95"/>
      <c r="U47" s="95"/>
      <c r="V47" s="129"/>
    </row>
    <row r="48" spans="1:22" s="71" customFormat="1" ht="12.75">
      <c r="A48" s="143">
        <v>3299</v>
      </c>
      <c r="B48" s="122" t="s">
        <v>64</v>
      </c>
      <c r="C48" s="95">
        <v>478000</v>
      </c>
      <c r="D48" s="95">
        <f t="shared" si="7"/>
        <v>63441.50242219125</v>
      </c>
      <c r="E48" s="95">
        <v>13000</v>
      </c>
      <c r="F48" s="101">
        <f t="shared" si="2"/>
        <v>1725.3965093901386</v>
      </c>
      <c r="G48" s="95">
        <v>10000</v>
      </c>
      <c r="H48" s="89">
        <f>G48/7.5345</f>
        <v>1327.2280841462605</v>
      </c>
      <c r="I48" s="95">
        <v>425000</v>
      </c>
      <c r="J48" s="95">
        <f>I48/7.5345</f>
        <v>56407.19357621607</v>
      </c>
      <c r="K48" s="95"/>
      <c r="L48" s="56"/>
      <c r="M48" s="95">
        <v>30000</v>
      </c>
      <c r="N48" s="89">
        <f>M48/7.5345</f>
        <v>3981.684252438781</v>
      </c>
      <c r="O48" s="95"/>
      <c r="P48" s="89"/>
      <c r="Q48" s="95"/>
      <c r="R48" s="95"/>
      <c r="S48" s="95"/>
      <c r="T48" s="95"/>
      <c r="U48" s="95"/>
      <c r="V48" s="129"/>
    </row>
    <row r="49" spans="1:22" s="4" customFormat="1" ht="12.75">
      <c r="A49" s="160">
        <v>34</v>
      </c>
      <c r="B49" s="120" t="s">
        <v>31</v>
      </c>
      <c r="C49" s="56">
        <f>E49+G49+I49+K49+M49+O49+Q49</f>
        <v>66000</v>
      </c>
      <c r="D49" s="56">
        <f t="shared" si="7"/>
        <v>8759.705355365319</v>
      </c>
      <c r="E49" s="56">
        <f aca="true" t="shared" si="14" ref="E49:Q49">E50</f>
        <v>16000</v>
      </c>
      <c r="F49" s="100">
        <f t="shared" si="2"/>
        <v>2123.564934634017</v>
      </c>
      <c r="G49" s="56">
        <f t="shared" si="14"/>
        <v>0</v>
      </c>
      <c r="H49" s="60">
        <f>G49/7.5345</f>
        <v>0</v>
      </c>
      <c r="I49" s="56">
        <f t="shared" si="14"/>
        <v>0</v>
      </c>
      <c r="J49" s="56">
        <f>I49/7.5345</f>
        <v>0</v>
      </c>
      <c r="K49" s="56">
        <f t="shared" si="14"/>
        <v>50000</v>
      </c>
      <c r="L49" s="56">
        <f>K49/7.5345</f>
        <v>6636.140420731303</v>
      </c>
      <c r="M49" s="56">
        <f t="shared" si="14"/>
        <v>0</v>
      </c>
      <c r="N49" s="60">
        <f>M49/7.5345</f>
        <v>0</v>
      </c>
      <c r="O49" s="56">
        <f t="shared" si="14"/>
        <v>0</v>
      </c>
      <c r="P49" s="60">
        <f>O49/7.5345</f>
        <v>0</v>
      </c>
      <c r="Q49" s="56">
        <f t="shared" si="14"/>
        <v>0</v>
      </c>
      <c r="R49" s="60">
        <f>Q49/7.5345</f>
        <v>0</v>
      </c>
      <c r="S49" s="56">
        <f>C49</f>
        <v>66000</v>
      </c>
      <c r="T49" s="56">
        <f>S49/7.5345</f>
        <v>8759.705355365319</v>
      </c>
      <c r="U49" s="56">
        <f>C49</f>
        <v>66000</v>
      </c>
      <c r="V49" s="112">
        <f>U49/7.5345</f>
        <v>8759.705355365319</v>
      </c>
    </row>
    <row r="50" spans="1:22" s="4" customFormat="1" ht="12.75">
      <c r="A50" s="160">
        <v>343</v>
      </c>
      <c r="B50" s="120" t="s">
        <v>32</v>
      </c>
      <c r="C50" s="56">
        <f>E50+G50+I50+K50+M50+O50+Q50</f>
        <v>66000</v>
      </c>
      <c r="D50" s="56">
        <f t="shared" si="7"/>
        <v>8759.705355365319</v>
      </c>
      <c r="E50" s="56">
        <f>SUM(E51:E52)</f>
        <v>16000</v>
      </c>
      <c r="F50" s="100">
        <f t="shared" si="2"/>
        <v>2123.564934634017</v>
      </c>
      <c r="G50" s="56">
        <f aca="true" t="shared" si="15" ref="G50:Q50">SUM(G51:G52)</f>
        <v>0</v>
      </c>
      <c r="H50" s="60">
        <f>G50/7.5345</f>
        <v>0</v>
      </c>
      <c r="I50" s="56">
        <f t="shared" si="15"/>
        <v>0</v>
      </c>
      <c r="J50" s="56">
        <f>I50/7.5345</f>
        <v>0</v>
      </c>
      <c r="K50" s="56">
        <f>SUM(K54:K54)</f>
        <v>50000</v>
      </c>
      <c r="L50" s="56">
        <f>K50/7.5345</f>
        <v>6636.140420731303</v>
      </c>
      <c r="M50" s="56">
        <f t="shared" si="15"/>
        <v>0</v>
      </c>
      <c r="N50" s="60">
        <f>M50/7.5345</f>
        <v>0</v>
      </c>
      <c r="O50" s="56">
        <f t="shared" si="15"/>
        <v>0</v>
      </c>
      <c r="P50" s="60">
        <f>O50/7.5345</f>
        <v>0</v>
      </c>
      <c r="Q50" s="56">
        <f t="shared" si="15"/>
        <v>0</v>
      </c>
      <c r="R50" s="60">
        <f>Q50/7.5345</f>
        <v>0</v>
      </c>
      <c r="S50" s="56">
        <f>+C50</f>
        <v>66000</v>
      </c>
      <c r="T50" s="56">
        <f>S50/7.5345</f>
        <v>8759.705355365319</v>
      </c>
      <c r="U50" s="56">
        <f>+C50</f>
        <v>66000</v>
      </c>
      <c r="V50" s="112">
        <f>U50/7.5345</f>
        <v>8759.705355365319</v>
      </c>
    </row>
    <row r="51" spans="1:22" s="71" customFormat="1" ht="12.75">
      <c r="A51" s="143">
        <v>3431</v>
      </c>
      <c r="B51" s="121" t="s">
        <v>65</v>
      </c>
      <c r="C51" s="95">
        <v>16000</v>
      </c>
      <c r="D51" s="95">
        <f t="shared" si="7"/>
        <v>2123.564934634017</v>
      </c>
      <c r="E51" s="95">
        <v>16000</v>
      </c>
      <c r="F51" s="101">
        <f t="shared" si="2"/>
        <v>2123.564934634017</v>
      </c>
      <c r="G51" s="95"/>
      <c r="H51" s="95"/>
      <c r="I51" s="95"/>
      <c r="J51" s="95"/>
      <c r="K51" s="95"/>
      <c r="L51" s="56"/>
      <c r="M51" s="95"/>
      <c r="N51" s="95"/>
      <c r="O51" s="95"/>
      <c r="P51" s="89"/>
      <c r="Q51" s="95"/>
      <c r="R51" s="95"/>
      <c r="S51" s="95"/>
      <c r="T51" s="95"/>
      <c r="U51" s="95"/>
      <c r="V51" s="129"/>
    </row>
    <row r="52" spans="1:22" s="71" customFormat="1" ht="12.75">
      <c r="A52" s="143">
        <v>3433</v>
      </c>
      <c r="B52" s="121" t="s">
        <v>66</v>
      </c>
      <c r="C52" s="95">
        <f aca="true" t="shared" si="16" ref="C52:C59">E52+G52+I52+K52+M52+O52+Q52</f>
        <v>0</v>
      </c>
      <c r="D52" s="95">
        <f t="shared" si="7"/>
        <v>0</v>
      </c>
      <c r="E52" s="95"/>
      <c r="F52" s="101"/>
      <c r="G52" s="95"/>
      <c r="H52" s="95"/>
      <c r="I52" s="95"/>
      <c r="J52" s="95"/>
      <c r="K52" s="95"/>
      <c r="L52" s="56"/>
      <c r="M52" s="95"/>
      <c r="N52" s="95"/>
      <c r="O52" s="95"/>
      <c r="P52" s="89"/>
      <c r="Q52" s="95"/>
      <c r="R52" s="95"/>
      <c r="S52" s="95"/>
      <c r="T52" s="95"/>
      <c r="U52" s="95"/>
      <c r="V52" s="129"/>
    </row>
    <row r="53" spans="1:22" s="81" customFormat="1" ht="12.75">
      <c r="A53" s="165">
        <v>37</v>
      </c>
      <c r="B53" s="124" t="s">
        <v>148</v>
      </c>
      <c r="C53" s="56">
        <f>E53+G53+I53+K53+M53+O53+Q53</f>
        <v>50000</v>
      </c>
      <c r="D53" s="56">
        <f t="shared" si="7"/>
        <v>6636.140420731303</v>
      </c>
      <c r="E53" s="56"/>
      <c r="F53" s="101"/>
      <c r="G53" s="56"/>
      <c r="H53" s="56"/>
      <c r="I53" s="56"/>
      <c r="J53" s="56"/>
      <c r="K53" s="56">
        <f>SUM(K54:K54)</f>
        <v>50000</v>
      </c>
      <c r="L53" s="56">
        <f>K53/7.5345</f>
        <v>6636.140420731303</v>
      </c>
      <c r="M53" s="56"/>
      <c r="N53" s="56"/>
      <c r="O53" s="56"/>
      <c r="P53" s="60"/>
      <c r="Q53" s="56"/>
      <c r="R53" s="56"/>
      <c r="S53" s="56"/>
      <c r="T53" s="56"/>
      <c r="U53" s="56"/>
      <c r="V53" s="115"/>
    </row>
    <row r="54" spans="1:22" s="71" customFormat="1" ht="12.75">
      <c r="A54" s="143">
        <v>3722</v>
      </c>
      <c r="B54" s="121" t="s">
        <v>163</v>
      </c>
      <c r="C54" s="95">
        <v>50000</v>
      </c>
      <c r="D54" s="95">
        <f t="shared" si="7"/>
        <v>6636.140420731303</v>
      </c>
      <c r="E54" s="95"/>
      <c r="F54" s="101"/>
      <c r="G54" s="95"/>
      <c r="H54" s="95"/>
      <c r="I54" s="95"/>
      <c r="J54" s="95"/>
      <c r="K54" s="95">
        <v>50000</v>
      </c>
      <c r="L54" s="95">
        <f>K54/7.5345</f>
        <v>6636.140420731303</v>
      </c>
      <c r="M54" s="95"/>
      <c r="N54" s="95"/>
      <c r="O54" s="95"/>
      <c r="P54" s="89"/>
      <c r="Q54" s="95"/>
      <c r="R54" s="95"/>
      <c r="S54" s="95"/>
      <c r="T54" s="95"/>
      <c r="U54" s="95"/>
      <c r="V54" s="129"/>
    </row>
    <row r="55" spans="1:22" s="58" customFormat="1" ht="27">
      <c r="A55" s="169">
        <v>4</v>
      </c>
      <c r="B55" s="125" t="s">
        <v>41</v>
      </c>
      <c r="C55" s="96">
        <f t="shared" si="16"/>
        <v>687000</v>
      </c>
      <c r="D55" s="96">
        <f>C55/7.5345</f>
        <v>91180.56938084809</v>
      </c>
      <c r="E55" s="149">
        <f aca="true" t="shared" si="17" ref="E55:Q55">E56</f>
        <v>0</v>
      </c>
      <c r="F55" s="150">
        <f t="shared" si="2"/>
        <v>0</v>
      </c>
      <c r="G55" s="96">
        <f t="shared" si="17"/>
        <v>50000</v>
      </c>
      <c r="H55" s="96">
        <f>G55/7.5345</f>
        <v>6636.140420731303</v>
      </c>
      <c r="I55" s="96">
        <f t="shared" si="17"/>
        <v>35000</v>
      </c>
      <c r="J55" s="96">
        <f>I55/7.5345</f>
        <v>4645.298294511912</v>
      </c>
      <c r="K55" s="96">
        <f t="shared" si="17"/>
        <v>537000</v>
      </c>
      <c r="L55" s="96">
        <f>K55/7.5345</f>
        <v>71272.1481186542</v>
      </c>
      <c r="M55" s="96">
        <f t="shared" si="17"/>
        <v>0</v>
      </c>
      <c r="N55" s="96">
        <f>M55/7.5345</f>
        <v>0</v>
      </c>
      <c r="O55" s="96">
        <f t="shared" si="17"/>
        <v>5000</v>
      </c>
      <c r="P55" s="96">
        <f>O55/7.5345</f>
        <v>663.6140420731302</v>
      </c>
      <c r="Q55" s="96">
        <f t="shared" si="17"/>
        <v>60000</v>
      </c>
      <c r="R55" s="96">
        <f>Q55/7.5345</f>
        <v>7963.368504877562</v>
      </c>
      <c r="S55" s="96">
        <f>C55</f>
        <v>687000</v>
      </c>
      <c r="T55" s="96">
        <f>S55/7.5345</f>
        <v>91180.56938084809</v>
      </c>
      <c r="U55" s="96">
        <f>C55</f>
        <v>687000</v>
      </c>
      <c r="V55" s="151">
        <f>U55/7.5345</f>
        <v>91180.56938084809</v>
      </c>
    </row>
    <row r="56" spans="1:22" s="12" customFormat="1" ht="26.25">
      <c r="A56" s="161">
        <v>42</v>
      </c>
      <c r="B56" s="111" t="s">
        <v>34</v>
      </c>
      <c r="C56" s="60">
        <f t="shared" si="16"/>
        <v>687000</v>
      </c>
      <c r="D56" s="60">
        <f>C56/7.5345</f>
        <v>91180.56938084809</v>
      </c>
      <c r="E56" s="60">
        <f>E57+E61</f>
        <v>0</v>
      </c>
      <c r="F56" s="100">
        <f t="shared" si="2"/>
        <v>0</v>
      </c>
      <c r="G56" s="60">
        <f aca="true" t="shared" si="18" ref="G56:Q56">G57+G61</f>
        <v>50000</v>
      </c>
      <c r="H56" s="60">
        <f>G56/7.5345</f>
        <v>6636.140420731303</v>
      </c>
      <c r="I56" s="60">
        <f t="shared" si="18"/>
        <v>35000</v>
      </c>
      <c r="J56" s="60">
        <f>I56/7.5345</f>
        <v>4645.298294511912</v>
      </c>
      <c r="K56" s="60">
        <f t="shared" si="18"/>
        <v>537000</v>
      </c>
      <c r="L56" s="60">
        <f>K56/7.5345</f>
        <v>71272.1481186542</v>
      </c>
      <c r="M56" s="60">
        <f t="shared" si="18"/>
        <v>0</v>
      </c>
      <c r="N56" s="60">
        <f>M56/7.5345</f>
        <v>0</v>
      </c>
      <c r="O56" s="60">
        <f t="shared" si="18"/>
        <v>5000</v>
      </c>
      <c r="P56" s="60">
        <f>O56/7.5345</f>
        <v>663.6140420731302</v>
      </c>
      <c r="Q56" s="60">
        <f t="shared" si="18"/>
        <v>60000</v>
      </c>
      <c r="R56" s="60">
        <f>Q56/7.5345</f>
        <v>7963.368504877562</v>
      </c>
      <c r="S56" s="60">
        <f>C56</f>
        <v>687000</v>
      </c>
      <c r="T56" s="60">
        <f>S56/7.5345</f>
        <v>91180.56938084809</v>
      </c>
      <c r="U56" s="60">
        <f>C56</f>
        <v>687000</v>
      </c>
      <c r="V56" s="112">
        <f>U56/7.5345</f>
        <v>91180.56938084809</v>
      </c>
    </row>
    <row r="57" spans="1:22" s="4" customFormat="1" ht="12.75">
      <c r="A57" s="160">
        <v>422</v>
      </c>
      <c r="B57" s="120" t="s">
        <v>33</v>
      </c>
      <c r="C57" s="56">
        <f t="shared" si="16"/>
        <v>210000</v>
      </c>
      <c r="D57" s="60">
        <f aca="true" t="shared" si="19" ref="D57:D63">C57/7.5345</f>
        <v>27871.78976707147</v>
      </c>
      <c r="E57" s="56">
        <f>SUM(E58:E60)</f>
        <v>0</v>
      </c>
      <c r="F57" s="100">
        <f t="shared" si="2"/>
        <v>0</v>
      </c>
      <c r="G57" s="56">
        <f aca="true" t="shared" si="20" ref="G57:Q57">SUM(G58:G60)</f>
        <v>50000</v>
      </c>
      <c r="H57" s="60">
        <f>G57/7.5345</f>
        <v>6636.140420731303</v>
      </c>
      <c r="I57" s="56">
        <f t="shared" si="20"/>
        <v>15000</v>
      </c>
      <c r="J57" s="60">
        <f aca="true" t="shared" si="21" ref="J57:J62">I57/7.5345</f>
        <v>1990.8421262193906</v>
      </c>
      <c r="K57" s="56">
        <f t="shared" si="20"/>
        <v>80000</v>
      </c>
      <c r="L57" s="60">
        <f aca="true" t="shared" si="22" ref="L57:L63">K57/7.5345</f>
        <v>10617.824673170084</v>
      </c>
      <c r="M57" s="56">
        <f t="shared" si="20"/>
        <v>0</v>
      </c>
      <c r="N57" s="60">
        <f>M57/7.5345</f>
        <v>0</v>
      </c>
      <c r="O57" s="56">
        <f t="shared" si="20"/>
        <v>5000</v>
      </c>
      <c r="P57" s="60">
        <f>O57/7.5345</f>
        <v>663.6140420731302</v>
      </c>
      <c r="Q57" s="56">
        <f t="shared" si="20"/>
        <v>60000</v>
      </c>
      <c r="R57" s="60">
        <f>Q57/7.5345</f>
        <v>7963.368504877562</v>
      </c>
      <c r="S57" s="56"/>
      <c r="T57" s="56"/>
      <c r="U57" s="56"/>
      <c r="V57" s="115"/>
    </row>
    <row r="58" spans="1:22" s="71" customFormat="1" ht="12.75">
      <c r="A58" s="170">
        <v>4221</v>
      </c>
      <c r="B58" s="126" t="s">
        <v>68</v>
      </c>
      <c r="C58" s="95">
        <f>E58+G58+I58+K58+M58+O58+Q58</f>
        <v>130000</v>
      </c>
      <c r="D58" s="89">
        <f t="shared" si="19"/>
        <v>17253.965093901385</v>
      </c>
      <c r="E58" s="95"/>
      <c r="F58" s="101"/>
      <c r="G58" s="95">
        <v>50000</v>
      </c>
      <c r="H58" s="89">
        <f>G58/7.5345</f>
        <v>6636.140420731303</v>
      </c>
      <c r="I58" s="95">
        <v>15000</v>
      </c>
      <c r="J58" s="89">
        <f t="shared" si="21"/>
        <v>1990.8421262193906</v>
      </c>
      <c r="K58" s="95"/>
      <c r="L58" s="60"/>
      <c r="M58" s="95"/>
      <c r="N58" s="60"/>
      <c r="O58" s="95">
        <v>5000</v>
      </c>
      <c r="P58" s="89">
        <f>O58/7.5345</f>
        <v>663.6140420731302</v>
      </c>
      <c r="Q58" s="95">
        <v>60000</v>
      </c>
      <c r="R58" s="89">
        <f>Q58/7.5345</f>
        <v>7963.368504877562</v>
      </c>
      <c r="S58" s="95"/>
      <c r="T58" s="95"/>
      <c r="U58" s="95"/>
      <c r="V58" s="129"/>
    </row>
    <row r="59" spans="1:22" s="71" customFormat="1" ht="12.75">
      <c r="A59" s="170">
        <v>4226</v>
      </c>
      <c r="B59" s="126" t="s">
        <v>79</v>
      </c>
      <c r="C59" s="95">
        <f t="shared" si="16"/>
        <v>0</v>
      </c>
      <c r="D59" s="89">
        <f t="shared" si="19"/>
        <v>0</v>
      </c>
      <c r="E59" s="95"/>
      <c r="F59" s="101"/>
      <c r="G59" s="95"/>
      <c r="H59" s="95"/>
      <c r="I59" s="95"/>
      <c r="J59" s="60"/>
      <c r="K59" s="95"/>
      <c r="L59" s="60"/>
      <c r="M59" s="95"/>
      <c r="N59" s="95"/>
      <c r="O59" s="95"/>
      <c r="P59" s="89"/>
      <c r="Q59" s="95"/>
      <c r="R59" s="95"/>
      <c r="S59" s="95"/>
      <c r="T59" s="95"/>
      <c r="U59" s="95"/>
      <c r="V59" s="129"/>
    </row>
    <row r="60" spans="1:22" s="71" customFormat="1" ht="12.75">
      <c r="A60" s="170">
        <v>4221</v>
      </c>
      <c r="B60" s="126" t="s">
        <v>133</v>
      </c>
      <c r="C60" s="95">
        <f aca="true" t="shared" si="23" ref="C60:C83">E60+G60+I60+K60+M60+O60+Q60</f>
        <v>80000</v>
      </c>
      <c r="D60" s="89">
        <f t="shared" si="19"/>
        <v>10617.824673170084</v>
      </c>
      <c r="E60" s="95"/>
      <c r="F60" s="101"/>
      <c r="G60" s="95"/>
      <c r="H60" s="95"/>
      <c r="I60" s="95"/>
      <c r="J60" s="60"/>
      <c r="K60" s="95">
        <v>80000</v>
      </c>
      <c r="L60" s="89">
        <f>K60/7.5345</f>
        <v>10617.824673170084</v>
      </c>
      <c r="M60" s="95"/>
      <c r="N60" s="95"/>
      <c r="O60" s="95"/>
      <c r="P60" s="89"/>
      <c r="Q60" s="95"/>
      <c r="R60" s="95"/>
      <c r="S60" s="95"/>
      <c r="T60" s="95"/>
      <c r="U60" s="95"/>
      <c r="V60" s="129"/>
    </row>
    <row r="61" spans="1:22" s="12" customFormat="1" ht="26.25">
      <c r="A61" s="161">
        <v>424</v>
      </c>
      <c r="B61" s="111" t="s">
        <v>35</v>
      </c>
      <c r="C61" s="60">
        <f t="shared" si="23"/>
        <v>477000</v>
      </c>
      <c r="D61" s="60">
        <f t="shared" si="19"/>
        <v>63308.77961377663</v>
      </c>
      <c r="E61" s="60">
        <f>E62</f>
        <v>0</v>
      </c>
      <c r="F61" s="102">
        <f t="shared" si="2"/>
        <v>0</v>
      </c>
      <c r="G61" s="60">
        <f aca="true" t="shared" si="24" ref="G61:Q61">G62</f>
        <v>0</v>
      </c>
      <c r="H61" s="89">
        <f>G61/7.5345</f>
        <v>0</v>
      </c>
      <c r="I61" s="60">
        <f t="shared" si="24"/>
        <v>20000</v>
      </c>
      <c r="J61" s="60">
        <f t="shared" si="21"/>
        <v>2654.456168292521</v>
      </c>
      <c r="K61" s="60">
        <f>K62+K63</f>
        <v>457000</v>
      </c>
      <c r="L61" s="60">
        <f t="shared" si="22"/>
        <v>60654.3234454841</v>
      </c>
      <c r="M61" s="60">
        <f t="shared" si="24"/>
        <v>0</v>
      </c>
      <c r="N61" s="60">
        <f>M61/7.5345</f>
        <v>0</v>
      </c>
      <c r="O61" s="60">
        <f t="shared" si="24"/>
        <v>0</v>
      </c>
      <c r="P61" s="60">
        <f>O61/7.5345</f>
        <v>0</v>
      </c>
      <c r="Q61" s="60">
        <f t="shared" si="24"/>
        <v>0</v>
      </c>
      <c r="R61" s="60">
        <f>Q61/7.5345</f>
        <v>0</v>
      </c>
      <c r="S61" s="60"/>
      <c r="T61" s="60"/>
      <c r="U61" s="60"/>
      <c r="V61" s="127"/>
    </row>
    <row r="62" spans="1:22" s="71" customFormat="1" ht="12.75">
      <c r="A62" s="170">
        <v>4241</v>
      </c>
      <c r="B62" s="126" t="s">
        <v>134</v>
      </c>
      <c r="C62" s="95">
        <f t="shared" si="23"/>
        <v>27000</v>
      </c>
      <c r="D62" s="89">
        <f t="shared" si="19"/>
        <v>3583.515827194903</v>
      </c>
      <c r="E62" s="95"/>
      <c r="F62" s="101"/>
      <c r="G62" s="95"/>
      <c r="H62" s="95"/>
      <c r="I62" s="95">
        <v>20000</v>
      </c>
      <c r="J62" s="89">
        <f t="shared" si="21"/>
        <v>2654.456168292521</v>
      </c>
      <c r="K62" s="95">
        <v>7000</v>
      </c>
      <c r="L62" s="89">
        <f t="shared" si="22"/>
        <v>929.0596589023824</v>
      </c>
      <c r="M62" s="95"/>
      <c r="N62" s="95"/>
      <c r="O62" s="95"/>
      <c r="P62" s="89"/>
      <c r="Q62" s="95"/>
      <c r="R62" s="95"/>
      <c r="S62" s="95"/>
      <c r="T62" s="95"/>
      <c r="U62" s="95"/>
      <c r="V62" s="129"/>
    </row>
    <row r="63" spans="1:22" ht="12.75" customHeight="1">
      <c r="A63" s="160">
        <v>4241</v>
      </c>
      <c r="B63" s="128" t="s">
        <v>147</v>
      </c>
      <c r="C63" s="95">
        <f t="shared" si="23"/>
        <v>450000</v>
      </c>
      <c r="D63" s="89">
        <f t="shared" si="19"/>
        <v>59725.26378658172</v>
      </c>
      <c r="E63" s="95"/>
      <c r="F63" s="101"/>
      <c r="G63" s="95"/>
      <c r="H63" s="95"/>
      <c r="I63" s="95"/>
      <c r="J63" s="95"/>
      <c r="K63" s="95">
        <v>450000</v>
      </c>
      <c r="L63" s="89">
        <f t="shared" si="22"/>
        <v>59725.26378658172</v>
      </c>
      <c r="M63" s="95"/>
      <c r="N63" s="95"/>
      <c r="O63" s="95"/>
      <c r="P63" s="89"/>
      <c r="Q63" s="95"/>
      <c r="R63" s="95"/>
      <c r="S63" s="95"/>
      <c r="T63" s="95"/>
      <c r="U63" s="95"/>
      <c r="V63" s="129"/>
    </row>
    <row r="64" spans="1:22" s="12" customFormat="1" ht="27.75" customHeight="1">
      <c r="A64" s="159" t="s">
        <v>73</v>
      </c>
      <c r="B64" s="116" t="s">
        <v>74</v>
      </c>
      <c r="C64" s="117">
        <f>C65</f>
        <v>10000</v>
      </c>
      <c r="D64" s="117">
        <f aca="true" t="shared" si="25" ref="D64:D71">C64/7.5345</f>
        <v>1327.2280841462605</v>
      </c>
      <c r="E64" s="117">
        <f aca="true" t="shared" si="26" ref="E64:U64">E65</f>
        <v>0</v>
      </c>
      <c r="F64" s="99">
        <f t="shared" si="2"/>
        <v>0</v>
      </c>
      <c r="G64" s="117">
        <f t="shared" si="26"/>
        <v>0</v>
      </c>
      <c r="H64" s="130">
        <f>G64/7.5345</f>
        <v>0</v>
      </c>
      <c r="I64" s="117">
        <f t="shared" si="26"/>
        <v>0</v>
      </c>
      <c r="J64" s="117">
        <f>I64/7.5345</f>
        <v>0</v>
      </c>
      <c r="K64" s="117">
        <f t="shared" si="26"/>
        <v>10000</v>
      </c>
      <c r="L64" s="117">
        <f>K64/7.5345</f>
        <v>1327.2280841462605</v>
      </c>
      <c r="M64" s="117">
        <f t="shared" si="26"/>
        <v>0</v>
      </c>
      <c r="N64" s="117">
        <f>M64/7.5345</f>
        <v>0</v>
      </c>
      <c r="O64" s="117">
        <f t="shared" si="26"/>
        <v>0</v>
      </c>
      <c r="P64" s="117">
        <f>O64/7.5345</f>
        <v>0</v>
      </c>
      <c r="Q64" s="117">
        <f t="shared" si="26"/>
        <v>0</v>
      </c>
      <c r="R64" s="117">
        <f>Q64/7.5345</f>
        <v>0</v>
      </c>
      <c r="S64" s="117">
        <f t="shared" si="26"/>
        <v>10000</v>
      </c>
      <c r="T64" s="117">
        <f>S64/7.5345</f>
        <v>1327.2280841462605</v>
      </c>
      <c r="U64" s="117">
        <f t="shared" si="26"/>
        <v>10000</v>
      </c>
      <c r="V64" s="118">
        <f>U64/7.5345</f>
        <v>1327.2280841462605</v>
      </c>
    </row>
    <row r="65" spans="1:22" s="57" customFormat="1" ht="13.5">
      <c r="A65" s="160">
        <v>3</v>
      </c>
      <c r="B65" s="119" t="s">
        <v>21</v>
      </c>
      <c r="C65" s="55">
        <f t="shared" si="23"/>
        <v>10000</v>
      </c>
      <c r="D65" s="55">
        <f t="shared" si="25"/>
        <v>1327.2280841462605</v>
      </c>
      <c r="E65" s="55">
        <f>E66</f>
        <v>0</v>
      </c>
      <c r="F65" s="100">
        <f t="shared" si="2"/>
        <v>0</v>
      </c>
      <c r="G65" s="55">
        <f aca="true" t="shared" si="27" ref="G65:Q66">G66</f>
        <v>0</v>
      </c>
      <c r="H65" s="89">
        <f>G65/7.5345</f>
        <v>0</v>
      </c>
      <c r="I65" s="55">
        <f t="shared" si="27"/>
        <v>0</v>
      </c>
      <c r="J65" s="55">
        <f>I65/7.5345</f>
        <v>0</v>
      </c>
      <c r="K65" s="55">
        <f t="shared" si="27"/>
        <v>10000</v>
      </c>
      <c r="L65" s="55">
        <f>K65/7.5345</f>
        <v>1327.2280841462605</v>
      </c>
      <c r="M65" s="55">
        <f t="shared" si="27"/>
        <v>0</v>
      </c>
      <c r="N65" s="60">
        <f>M65/7.5345</f>
        <v>0</v>
      </c>
      <c r="O65" s="55">
        <f t="shared" si="27"/>
        <v>0</v>
      </c>
      <c r="P65" s="112">
        <f>O65/7.5345</f>
        <v>0</v>
      </c>
      <c r="Q65" s="55">
        <f t="shared" si="27"/>
        <v>0</v>
      </c>
      <c r="R65" s="60">
        <f>Q65/7.5345</f>
        <v>0</v>
      </c>
      <c r="S65" s="55">
        <f>C65</f>
        <v>10000</v>
      </c>
      <c r="T65" s="55">
        <f>S65/7.5345</f>
        <v>1327.2280841462605</v>
      </c>
      <c r="U65" s="55">
        <f>C65</f>
        <v>10000</v>
      </c>
      <c r="V65" s="112">
        <f>U65/7.5345</f>
        <v>1327.2280841462605</v>
      </c>
    </row>
    <row r="66" spans="1:22" s="4" customFormat="1" ht="12.75">
      <c r="A66" s="160">
        <v>32</v>
      </c>
      <c r="B66" s="120" t="s">
        <v>26</v>
      </c>
      <c r="C66" s="55">
        <f t="shared" si="23"/>
        <v>10000</v>
      </c>
      <c r="D66" s="55">
        <f t="shared" si="25"/>
        <v>1327.2280841462605</v>
      </c>
      <c r="E66" s="55">
        <f>E67</f>
        <v>0</v>
      </c>
      <c r="F66" s="100">
        <f t="shared" si="2"/>
        <v>0</v>
      </c>
      <c r="G66" s="55">
        <f t="shared" si="27"/>
        <v>0</v>
      </c>
      <c r="H66" s="89">
        <f>G66/7.5345</f>
        <v>0</v>
      </c>
      <c r="I66" s="55">
        <f t="shared" si="27"/>
        <v>0</v>
      </c>
      <c r="J66" s="55">
        <f>I66/7.5345</f>
        <v>0</v>
      </c>
      <c r="K66" s="55">
        <f t="shared" si="27"/>
        <v>10000</v>
      </c>
      <c r="L66" s="55">
        <f>K66/7.5345</f>
        <v>1327.2280841462605</v>
      </c>
      <c r="M66" s="55">
        <f t="shared" si="27"/>
        <v>0</v>
      </c>
      <c r="N66" s="60">
        <f>M66/7.5345</f>
        <v>0</v>
      </c>
      <c r="O66" s="55">
        <f t="shared" si="27"/>
        <v>0</v>
      </c>
      <c r="P66" s="112">
        <f>O66/7.5345</f>
        <v>0</v>
      </c>
      <c r="Q66" s="55">
        <f t="shared" si="27"/>
        <v>0</v>
      </c>
      <c r="R66" s="60">
        <f>Q66/7.5345</f>
        <v>0</v>
      </c>
      <c r="S66" s="55">
        <f>C66</f>
        <v>10000</v>
      </c>
      <c r="T66" s="55">
        <f>S66/7.5345</f>
        <v>1327.2280841462605</v>
      </c>
      <c r="U66" s="55">
        <f>C66</f>
        <v>10000</v>
      </c>
      <c r="V66" s="112">
        <f>U66/7.5345</f>
        <v>1327.2280841462605</v>
      </c>
    </row>
    <row r="67" spans="1:22" s="12" customFormat="1" ht="26.25">
      <c r="A67" s="161">
        <v>324</v>
      </c>
      <c r="B67" s="111" t="s">
        <v>40</v>
      </c>
      <c r="C67" s="60">
        <f t="shared" si="23"/>
        <v>10000</v>
      </c>
      <c r="D67" s="55">
        <f t="shared" si="25"/>
        <v>1327.2280841462605</v>
      </c>
      <c r="E67" s="60">
        <f aca="true" t="shared" si="28" ref="E67:Q67">E68</f>
        <v>0</v>
      </c>
      <c r="F67" s="100">
        <f t="shared" si="2"/>
        <v>0</v>
      </c>
      <c r="G67" s="60">
        <f t="shared" si="28"/>
        <v>0</v>
      </c>
      <c r="H67" s="89">
        <f>G67/7.5345</f>
        <v>0</v>
      </c>
      <c r="I67" s="60">
        <f t="shared" si="28"/>
        <v>0</v>
      </c>
      <c r="J67" s="112">
        <f>I67/7.5345</f>
        <v>0</v>
      </c>
      <c r="K67" s="60">
        <f>K68+K69</f>
        <v>10000</v>
      </c>
      <c r="L67" s="112">
        <f>K67/7.5345</f>
        <v>1327.2280841462605</v>
      </c>
      <c r="M67" s="60">
        <f t="shared" si="28"/>
        <v>0</v>
      </c>
      <c r="N67" s="60">
        <f>M67/7.5345</f>
        <v>0</v>
      </c>
      <c r="O67" s="60">
        <f t="shared" si="28"/>
        <v>0</v>
      </c>
      <c r="P67" s="112">
        <f>O67/7.5345</f>
        <v>0</v>
      </c>
      <c r="Q67" s="60">
        <f t="shared" si="28"/>
        <v>0</v>
      </c>
      <c r="R67" s="60">
        <f>Q67/7.5345</f>
        <v>0</v>
      </c>
      <c r="S67" s="60"/>
      <c r="T67" s="60"/>
      <c r="U67" s="60"/>
      <c r="V67" s="127"/>
    </row>
    <row r="68" spans="1:22" s="72" customFormat="1" ht="24">
      <c r="A68" s="171">
        <v>3241</v>
      </c>
      <c r="B68" s="131" t="s">
        <v>104</v>
      </c>
      <c r="C68" s="89">
        <f t="shared" si="23"/>
        <v>10000</v>
      </c>
      <c r="D68" s="97">
        <f t="shared" si="25"/>
        <v>1327.2280841462605</v>
      </c>
      <c r="E68" s="89"/>
      <c r="F68" s="101"/>
      <c r="G68" s="89"/>
      <c r="H68" s="89"/>
      <c r="I68" s="89"/>
      <c r="J68" s="89"/>
      <c r="K68" s="89">
        <v>10000</v>
      </c>
      <c r="L68" s="97">
        <f>K68/7.5345</f>
        <v>1327.2280841462605</v>
      </c>
      <c r="M68" s="89"/>
      <c r="N68" s="89"/>
      <c r="O68" s="89"/>
      <c r="P68" s="89"/>
      <c r="Q68" s="89"/>
      <c r="R68" s="89"/>
      <c r="S68" s="89"/>
      <c r="T68" s="89"/>
      <c r="U68" s="89"/>
      <c r="V68" s="132"/>
    </row>
    <row r="69" spans="1:22" ht="12.75">
      <c r="A69" s="160">
        <v>3241</v>
      </c>
      <c r="B69" s="128" t="s">
        <v>153</v>
      </c>
      <c r="C69" s="89">
        <f t="shared" si="23"/>
        <v>0</v>
      </c>
      <c r="D69" s="55">
        <f t="shared" si="25"/>
        <v>0</v>
      </c>
      <c r="E69" s="129"/>
      <c r="F69" s="101"/>
      <c r="G69" s="129"/>
      <c r="H69" s="129"/>
      <c r="I69" s="129"/>
      <c r="J69" s="129"/>
      <c r="K69" s="129"/>
      <c r="L69" s="129"/>
      <c r="M69" s="129"/>
      <c r="N69" s="129"/>
      <c r="O69" s="129"/>
      <c r="P69" s="132"/>
      <c r="Q69" s="129"/>
      <c r="R69" s="129"/>
      <c r="S69" s="129"/>
      <c r="T69" s="129"/>
      <c r="U69" s="129"/>
      <c r="V69" s="129"/>
    </row>
    <row r="70" spans="1:22" s="12" customFormat="1" ht="27.75" customHeight="1">
      <c r="A70" s="162" t="s">
        <v>91</v>
      </c>
      <c r="B70" s="116" t="s">
        <v>75</v>
      </c>
      <c r="C70" s="117">
        <f>C71</f>
        <v>1100000</v>
      </c>
      <c r="D70" s="117">
        <f t="shared" si="25"/>
        <v>145995.08925608866</v>
      </c>
      <c r="E70" s="117">
        <f>E71</f>
        <v>300000</v>
      </c>
      <c r="F70" s="99">
        <f t="shared" si="2"/>
        <v>39816.842524387816</v>
      </c>
      <c r="G70" s="117">
        <f>G71+G79</f>
        <v>0</v>
      </c>
      <c r="H70" s="130">
        <f>G70/7.5345</f>
        <v>0</v>
      </c>
      <c r="I70" s="117">
        <f>I71+I79</f>
        <v>500000</v>
      </c>
      <c r="J70" s="117">
        <f>I70/7.5345</f>
        <v>66361.40420731303</v>
      </c>
      <c r="K70" s="117">
        <f>K71+K79</f>
        <v>0</v>
      </c>
      <c r="L70" s="117">
        <f>K70/7.5345</f>
        <v>0</v>
      </c>
      <c r="M70" s="117">
        <f>M71</f>
        <v>0</v>
      </c>
      <c r="N70" s="117">
        <f>M70/7.5345</f>
        <v>0</v>
      </c>
      <c r="O70" s="117">
        <f>O71+O79</f>
        <v>0</v>
      </c>
      <c r="P70" s="117">
        <f>O70/7.5345</f>
        <v>0</v>
      </c>
      <c r="Q70" s="117">
        <f>Q71+Q79</f>
        <v>300000</v>
      </c>
      <c r="R70" s="117">
        <f>Q70/7.5345</f>
        <v>39816.842524387816</v>
      </c>
      <c r="S70" s="117">
        <f>S71</f>
        <v>1100000</v>
      </c>
      <c r="T70" s="117">
        <f>S70/7.5345</f>
        <v>145995.08925608866</v>
      </c>
      <c r="U70" s="117">
        <f>U71</f>
        <v>1100000</v>
      </c>
      <c r="V70" s="118">
        <f>U70/7.5345</f>
        <v>145995.08925608866</v>
      </c>
    </row>
    <row r="71" spans="1:22" s="57" customFormat="1" ht="13.5">
      <c r="A71" s="160">
        <v>3</v>
      </c>
      <c r="B71" s="119" t="s">
        <v>21</v>
      </c>
      <c r="C71" s="55">
        <f t="shared" si="23"/>
        <v>1100000</v>
      </c>
      <c r="D71" s="55">
        <f t="shared" si="25"/>
        <v>145995.08925608866</v>
      </c>
      <c r="E71" s="55">
        <f>E72</f>
        <v>300000</v>
      </c>
      <c r="F71" s="100">
        <f t="shared" si="2"/>
        <v>39816.842524387816</v>
      </c>
      <c r="G71" s="55">
        <f aca="true" t="shared" si="29" ref="G71:Q72">G72</f>
        <v>0</v>
      </c>
      <c r="H71" s="89">
        <f>G71/7.5345</f>
        <v>0</v>
      </c>
      <c r="I71" s="55">
        <f t="shared" si="29"/>
        <v>500000</v>
      </c>
      <c r="J71" s="55">
        <f>I71/7.5345</f>
        <v>66361.40420731303</v>
      </c>
      <c r="K71" s="55">
        <f t="shared" si="29"/>
        <v>0</v>
      </c>
      <c r="L71" s="55">
        <f>K71/7.5345</f>
        <v>0</v>
      </c>
      <c r="M71" s="55">
        <f t="shared" si="29"/>
        <v>0</v>
      </c>
      <c r="N71" s="55">
        <f>M71/7.5345</f>
        <v>0</v>
      </c>
      <c r="O71" s="55">
        <f t="shared" si="29"/>
        <v>0</v>
      </c>
      <c r="P71" s="112">
        <f>O71/7.5345</f>
        <v>0</v>
      </c>
      <c r="Q71" s="55">
        <f t="shared" si="29"/>
        <v>300000</v>
      </c>
      <c r="R71" s="60">
        <f>Q71/7.5345</f>
        <v>39816.842524387816</v>
      </c>
      <c r="S71" s="55">
        <f>C71</f>
        <v>1100000</v>
      </c>
      <c r="T71" s="55">
        <f>S71/7.5345</f>
        <v>145995.08925608866</v>
      </c>
      <c r="U71" s="55">
        <f>C71</f>
        <v>1100000</v>
      </c>
      <c r="V71" s="112">
        <f>U71/7.5345</f>
        <v>145995.08925608866</v>
      </c>
    </row>
    <row r="72" spans="1:22" s="4" customFormat="1" ht="12.75">
      <c r="A72" s="160">
        <v>32</v>
      </c>
      <c r="B72" s="120" t="s">
        <v>26</v>
      </c>
      <c r="C72" s="55">
        <f t="shared" si="23"/>
        <v>1100000</v>
      </c>
      <c r="D72" s="55">
        <f aca="true" t="shared" si="30" ref="D72:D78">C72/7.5345</f>
        <v>145995.08925608866</v>
      </c>
      <c r="E72" s="55">
        <f>E73</f>
        <v>300000</v>
      </c>
      <c r="F72" s="100">
        <f t="shared" si="2"/>
        <v>39816.842524387816</v>
      </c>
      <c r="G72" s="55">
        <f t="shared" si="29"/>
        <v>0</v>
      </c>
      <c r="H72" s="89">
        <f>G72/7.5345</f>
        <v>0</v>
      </c>
      <c r="I72" s="55">
        <f t="shared" si="29"/>
        <v>500000</v>
      </c>
      <c r="J72" s="55">
        <f>I72/7.5345</f>
        <v>66361.40420731303</v>
      </c>
      <c r="K72" s="55">
        <f t="shared" si="29"/>
        <v>0</v>
      </c>
      <c r="L72" s="55">
        <f>K72/7.5345</f>
        <v>0</v>
      </c>
      <c r="M72" s="55">
        <f t="shared" si="29"/>
        <v>0</v>
      </c>
      <c r="N72" s="55">
        <f>M72/7.5345</f>
        <v>0</v>
      </c>
      <c r="O72" s="55">
        <f t="shared" si="29"/>
        <v>0</v>
      </c>
      <c r="P72" s="112">
        <f>O72/7.5345</f>
        <v>0</v>
      </c>
      <c r="Q72" s="55">
        <f t="shared" si="29"/>
        <v>300000</v>
      </c>
      <c r="R72" s="60">
        <f>Q72/7.5345</f>
        <v>39816.842524387816</v>
      </c>
      <c r="S72" s="55">
        <f>C72</f>
        <v>1100000</v>
      </c>
      <c r="T72" s="55">
        <f>S72/7.5345</f>
        <v>145995.08925608866</v>
      </c>
      <c r="U72" s="55">
        <f>C72</f>
        <v>1100000</v>
      </c>
      <c r="V72" s="112">
        <f>U72/7.5345</f>
        <v>145995.08925608866</v>
      </c>
    </row>
    <row r="73" spans="1:22" s="12" customFormat="1" ht="12.75">
      <c r="A73" s="161">
        <v>322</v>
      </c>
      <c r="B73" s="111" t="s">
        <v>28</v>
      </c>
      <c r="C73" s="60">
        <f t="shared" si="23"/>
        <v>1100000</v>
      </c>
      <c r="D73" s="55">
        <f t="shared" si="30"/>
        <v>145995.08925608866</v>
      </c>
      <c r="E73" s="60">
        <f>E74+E75+E76+E77</f>
        <v>300000</v>
      </c>
      <c r="F73" s="100">
        <f aca="true" t="shared" si="31" ref="F73:F114">E73/7.5345</f>
        <v>39816.842524387816</v>
      </c>
      <c r="G73" s="60">
        <f>G74+G75+G76</f>
        <v>0</v>
      </c>
      <c r="H73" s="89">
        <f>G73/7.5345</f>
        <v>0</v>
      </c>
      <c r="I73" s="60">
        <f>I74+I75+I76</f>
        <v>500000</v>
      </c>
      <c r="J73" s="55">
        <f>I73/7.5345</f>
        <v>66361.40420731303</v>
      </c>
      <c r="K73" s="60">
        <f>K74+K75+K76+K77+K78</f>
        <v>0</v>
      </c>
      <c r="L73" s="55">
        <f>K73/7.5345</f>
        <v>0</v>
      </c>
      <c r="M73" s="60">
        <f>M74+M75+M76</f>
        <v>0</v>
      </c>
      <c r="N73" s="55">
        <f>M73/7.5345</f>
        <v>0</v>
      </c>
      <c r="O73" s="60">
        <f>O74+O75+O76</f>
        <v>0</v>
      </c>
      <c r="P73" s="112">
        <f>O73/7.5345</f>
        <v>0</v>
      </c>
      <c r="Q73" s="60">
        <f>Q74+Q75+Q76+Q78</f>
        <v>300000</v>
      </c>
      <c r="R73" s="60">
        <f>Q73/7.5345</f>
        <v>39816.842524387816</v>
      </c>
      <c r="S73" s="60"/>
      <c r="T73" s="60"/>
      <c r="U73" s="60"/>
      <c r="V73" s="127"/>
    </row>
    <row r="74" spans="1:22" s="72" customFormat="1" ht="12.75">
      <c r="A74" s="171">
        <v>32212</v>
      </c>
      <c r="B74" s="131" t="s">
        <v>92</v>
      </c>
      <c r="C74" s="89">
        <f t="shared" si="23"/>
        <v>100000</v>
      </c>
      <c r="D74" s="97">
        <f t="shared" si="30"/>
        <v>13272.280841462605</v>
      </c>
      <c r="E74" s="89">
        <v>100000</v>
      </c>
      <c r="F74" s="101">
        <f t="shared" si="31"/>
        <v>13272.280841462605</v>
      </c>
      <c r="G74" s="89"/>
      <c r="H74" s="89"/>
      <c r="I74" s="89"/>
      <c r="J74" s="55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132"/>
    </row>
    <row r="75" spans="1:22" s="72" customFormat="1" ht="12.75">
      <c r="A75" s="171">
        <v>3222</v>
      </c>
      <c r="B75" s="131" t="s">
        <v>93</v>
      </c>
      <c r="C75" s="89">
        <v>500000</v>
      </c>
      <c r="D75" s="97">
        <f t="shared" si="30"/>
        <v>66361.40420731303</v>
      </c>
      <c r="E75" s="89"/>
      <c r="F75" s="101"/>
      <c r="G75" s="89"/>
      <c r="H75" s="89"/>
      <c r="I75" s="89">
        <v>500000</v>
      </c>
      <c r="J75" s="55">
        <f>I75/7.5345</f>
        <v>66361.40420731303</v>
      </c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132"/>
    </row>
    <row r="76" spans="1:22" s="72" customFormat="1" ht="12.75">
      <c r="A76" s="171">
        <v>3222</v>
      </c>
      <c r="B76" s="131" t="s">
        <v>94</v>
      </c>
      <c r="C76" s="89">
        <v>100000</v>
      </c>
      <c r="D76" s="97">
        <f t="shared" si="30"/>
        <v>13272.280841462605</v>
      </c>
      <c r="E76" s="89">
        <v>100000</v>
      </c>
      <c r="F76" s="101">
        <f t="shared" si="31"/>
        <v>13272.280841462605</v>
      </c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132"/>
    </row>
    <row r="77" spans="1:22" s="72" customFormat="1" ht="12.75">
      <c r="A77" s="171">
        <v>3222</v>
      </c>
      <c r="B77" s="131" t="s">
        <v>95</v>
      </c>
      <c r="C77" s="89">
        <f>E77+G77+I77+K77+M77+O77+Q77</f>
        <v>100000</v>
      </c>
      <c r="D77" s="97">
        <f t="shared" si="30"/>
        <v>13272.280841462605</v>
      </c>
      <c r="E77" s="89">
        <v>100000</v>
      </c>
      <c r="F77" s="101">
        <f t="shared" si="31"/>
        <v>13272.280841462605</v>
      </c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132"/>
    </row>
    <row r="78" spans="1:22" ht="12.75">
      <c r="A78" s="172">
        <v>3222</v>
      </c>
      <c r="B78" s="133" t="s">
        <v>96</v>
      </c>
      <c r="C78" s="89">
        <v>300000</v>
      </c>
      <c r="D78" s="97">
        <f t="shared" si="30"/>
        <v>39816.842524387816</v>
      </c>
      <c r="E78" s="134"/>
      <c r="F78" s="101"/>
      <c r="G78" s="134"/>
      <c r="H78" s="134"/>
      <c r="I78" s="134"/>
      <c r="J78" s="134"/>
      <c r="K78" s="134"/>
      <c r="L78" s="134"/>
      <c r="M78" s="134"/>
      <c r="N78" s="134"/>
      <c r="O78" s="134"/>
      <c r="P78" s="135"/>
      <c r="Q78" s="152">
        <v>300000</v>
      </c>
      <c r="R78" s="60">
        <f>Q78/7.5345</f>
        <v>39816.842524387816</v>
      </c>
      <c r="S78" s="134"/>
      <c r="T78" s="134"/>
      <c r="U78" s="134"/>
      <c r="V78" s="129"/>
    </row>
    <row r="79" spans="1:181" s="85" customFormat="1" ht="41.25">
      <c r="A79" s="173" t="s">
        <v>101</v>
      </c>
      <c r="B79" s="136" t="s">
        <v>135</v>
      </c>
      <c r="C79" s="98">
        <f t="shared" si="23"/>
        <v>326154</v>
      </c>
      <c r="D79" s="98">
        <f aca="true" t="shared" si="32" ref="D79:D87">C79/7.5345</f>
        <v>43288.074855663945</v>
      </c>
      <c r="E79" s="98">
        <f aca="true" t="shared" si="33" ref="E79:Q79">E80</f>
        <v>56154</v>
      </c>
      <c r="F79" s="154">
        <f t="shared" si="31"/>
        <v>7452.916583714911</v>
      </c>
      <c r="G79" s="98">
        <f t="shared" si="33"/>
        <v>0</v>
      </c>
      <c r="H79" s="98">
        <f>G79/7.5345</f>
        <v>0</v>
      </c>
      <c r="I79" s="98">
        <f t="shared" si="33"/>
        <v>0</v>
      </c>
      <c r="J79" s="98">
        <f>I79/7.5345</f>
        <v>0</v>
      </c>
      <c r="K79" s="98">
        <f t="shared" si="33"/>
        <v>0</v>
      </c>
      <c r="L79" s="98">
        <f>K79/7.5345</f>
        <v>0</v>
      </c>
      <c r="M79" s="98">
        <f t="shared" si="33"/>
        <v>270000</v>
      </c>
      <c r="N79" s="98">
        <f>M79/7.5345</f>
        <v>35835.15827194903</v>
      </c>
      <c r="O79" s="98">
        <f t="shared" si="33"/>
        <v>0</v>
      </c>
      <c r="P79" s="98">
        <f>O79/7.5345</f>
        <v>0</v>
      </c>
      <c r="Q79" s="98">
        <f t="shared" si="33"/>
        <v>0</v>
      </c>
      <c r="R79" s="98">
        <f>Q79/7.5345</f>
        <v>0</v>
      </c>
      <c r="S79" s="98">
        <f>C79</f>
        <v>326154</v>
      </c>
      <c r="T79" s="98">
        <f>S79/7.5345</f>
        <v>43288.074855663945</v>
      </c>
      <c r="U79" s="98">
        <f>C79</f>
        <v>326154</v>
      </c>
      <c r="V79" s="153">
        <f>U79/7.5345</f>
        <v>43288.074855663945</v>
      </c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</row>
    <row r="80" spans="1:22" s="12" customFormat="1" ht="26.25">
      <c r="A80" s="161">
        <v>42</v>
      </c>
      <c r="B80" s="111" t="s">
        <v>34</v>
      </c>
      <c r="C80" s="60">
        <f t="shared" si="23"/>
        <v>326154</v>
      </c>
      <c r="D80" s="60">
        <f t="shared" si="32"/>
        <v>43288.074855663945</v>
      </c>
      <c r="E80" s="60">
        <f>E81+E85</f>
        <v>56154</v>
      </c>
      <c r="F80" s="100">
        <f t="shared" si="31"/>
        <v>7452.916583714911</v>
      </c>
      <c r="G80" s="60">
        <f aca="true" t="shared" si="34" ref="G80:Q80">G81+G85</f>
        <v>0</v>
      </c>
      <c r="H80" s="89">
        <f>G80/7.5345</f>
        <v>0</v>
      </c>
      <c r="I80" s="60">
        <f t="shared" si="34"/>
        <v>0</v>
      </c>
      <c r="J80" s="60">
        <f>I80/7.5345</f>
        <v>0</v>
      </c>
      <c r="K80" s="60">
        <f t="shared" si="34"/>
        <v>0</v>
      </c>
      <c r="L80" s="60">
        <f>K80/7.5345</f>
        <v>0</v>
      </c>
      <c r="M80" s="60">
        <f t="shared" si="34"/>
        <v>270000</v>
      </c>
      <c r="N80" s="60">
        <f>M80/7.5345</f>
        <v>35835.15827194903</v>
      </c>
      <c r="O80" s="60">
        <f t="shared" si="34"/>
        <v>0</v>
      </c>
      <c r="P80" s="60">
        <f>O80/7.5345</f>
        <v>0</v>
      </c>
      <c r="Q80" s="60">
        <f t="shared" si="34"/>
        <v>0</v>
      </c>
      <c r="R80" s="60">
        <f>Q80/7.5345</f>
        <v>0</v>
      </c>
      <c r="S80" s="60">
        <f>C80</f>
        <v>326154</v>
      </c>
      <c r="T80" s="60">
        <f>S80/7.5345</f>
        <v>43288.074855663945</v>
      </c>
      <c r="U80" s="60">
        <f>C80</f>
        <v>326154</v>
      </c>
      <c r="V80" s="112">
        <f>U80/7.5345</f>
        <v>43288.074855663945</v>
      </c>
    </row>
    <row r="81" spans="1:22" s="4" customFormat="1" ht="12.75">
      <c r="A81" s="160">
        <v>422</v>
      </c>
      <c r="B81" s="120" t="s">
        <v>33</v>
      </c>
      <c r="C81" s="56">
        <f t="shared" si="23"/>
        <v>270000</v>
      </c>
      <c r="D81" s="60">
        <f t="shared" si="32"/>
        <v>35835.15827194903</v>
      </c>
      <c r="E81" s="56">
        <f>SUM(E82:E84)</f>
        <v>0</v>
      </c>
      <c r="F81" s="100">
        <f t="shared" si="31"/>
        <v>0</v>
      </c>
      <c r="G81" s="56">
        <f aca="true" t="shared" si="35" ref="G81:Q81">SUM(G82:G84)</f>
        <v>0</v>
      </c>
      <c r="H81" s="89">
        <f>G81/7.5345</f>
        <v>0</v>
      </c>
      <c r="I81" s="56">
        <f t="shared" si="35"/>
        <v>0</v>
      </c>
      <c r="J81" s="60">
        <f>I81/7.5345</f>
        <v>0</v>
      </c>
      <c r="K81" s="56">
        <f t="shared" si="35"/>
        <v>0</v>
      </c>
      <c r="L81" s="60">
        <f>K81/7.5345</f>
        <v>0</v>
      </c>
      <c r="M81" s="56">
        <f t="shared" si="35"/>
        <v>270000</v>
      </c>
      <c r="N81" s="60">
        <f>M81/7.5345</f>
        <v>35835.15827194903</v>
      </c>
      <c r="O81" s="56">
        <f t="shared" si="35"/>
        <v>0</v>
      </c>
      <c r="P81" s="60">
        <f>O81/7.5345</f>
        <v>0</v>
      </c>
      <c r="Q81" s="56">
        <f t="shared" si="35"/>
        <v>0</v>
      </c>
      <c r="R81" s="60">
        <f>Q81/7.5345</f>
        <v>0</v>
      </c>
      <c r="S81" s="56"/>
      <c r="T81" s="56"/>
      <c r="U81" s="56"/>
      <c r="V81" s="115"/>
    </row>
    <row r="82" spans="1:22" s="71" customFormat="1" ht="12.75">
      <c r="A82" s="170">
        <v>4212</v>
      </c>
      <c r="B82" s="126" t="s">
        <v>136</v>
      </c>
      <c r="C82" s="95">
        <f t="shared" si="23"/>
        <v>100000</v>
      </c>
      <c r="D82" s="89">
        <f t="shared" si="32"/>
        <v>13272.280841462605</v>
      </c>
      <c r="E82" s="95">
        <v>0</v>
      </c>
      <c r="F82" s="101">
        <f t="shared" si="31"/>
        <v>0</v>
      </c>
      <c r="G82" s="95"/>
      <c r="H82" s="95"/>
      <c r="I82" s="95"/>
      <c r="J82" s="95"/>
      <c r="K82" s="95"/>
      <c r="L82" s="95"/>
      <c r="M82" s="95">
        <v>100000</v>
      </c>
      <c r="N82" s="89">
        <f>M82/7.5345</f>
        <v>13272.280841462605</v>
      </c>
      <c r="O82" s="95"/>
      <c r="P82" s="89"/>
      <c r="Q82" s="95"/>
      <c r="R82" s="95"/>
      <c r="S82" s="95"/>
      <c r="T82" s="95"/>
      <c r="U82" s="95"/>
      <c r="V82" s="129"/>
    </row>
    <row r="83" spans="1:22" s="71" customFormat="1" ht="12.75">
      <c r="A83" s="170">
        <v>4221</v>
      </c>
      <c r="B83" s="126" t="s">
        <v>137</v>
      </c>
      <c r="C83" s="95">
        <f t="shared" si="23"/>
        <v>170000</v>
      </c>
      <c r="D83" s="89">
        <f t="shared" si="32"/>
        <v>22562.877430486427</v>
      </c>
      <c r="E83" s="95">
        <v>0</v>
      </c>
      <c r="F83" s="101">
        <f t="shared" si="31"/>
        <v>0</v>
      </c>
      <c r="G83" s="95"/>
      <c r="H83" s="95"/>
      <c r="I83" s="95"/>
      <c r="J83" s="95"/>
      <c r="K83" s="95"/>
      <c r="L83" s="95"/>
      <c r="M83" s="89">
        <v>170000</v>
      </c>
      <c r="N83" s="89">
        <f>M83/7.5345</f>
        <v>22562.877430486427</v>
      </c>
      <c r="O83" s="95"/>
      <c r="P83" s="89"/>
      <c r="Q83" s="95"/>
      <c r="R83" s="95"/>
      <c r="S83" s="95"/>
      <c r="T83" s="95"/>
      <c r="U83" s="95"/>
      <c r="V83" s="129"/>
    </row>
    <row r="84" spans="1:22" s="71" customFormat="1" ht="14.25" customHeight="1">
      <c r="A84" s="170">
        <v>4241</v>
      </c>
      <c r="B84" s="126" t="s">
        <v>138</v>
      </c>
      <c r="C84" s="95">
        <f>E84+G84+I84+K84+M84+O84+Q84</f>
        <v>0</v>
      </c>
      <c r="D84" s="89">
        <f t="shared" si="32"/>
        <v>0</v>
      </c>
      <c r="E84" s="95">
        <v>0</v>
      </c>
      <c r="F84" s="101">
        <f t="shared" si="31"/>
        <v>0</v>
      </c>
      <c r="G84" s="95"/>
      <c r="H84" s="95"/>
      <c r="I84" s="95"/>
      <c r="J84" s="95"/>
      <c r="K84" s="95"/>
      <c r="L84" s="95"/>
      <c r="M84" s="95"/>
      <c r="N84" s="95"/>
      <c r="O84" s="95"/>
      <c r="P84" s="89"/>
      <c r="Q84" s="95"/>
      <c r="R84" s="95"/>
      <c r="S84" s="95"/>
      <c r="T84" s="95"/>
      <c r="U84" s="95"/>
      <c r="V84" s="129"/>
    </row>
    <row r="85" spans="1:22" ht="12.75">
      <c r="A85" s="160">
        <v>3232</v>
      </c>
      <c r="B85" s="128" t="s">
        <v>113</v>
      </c>
      <c r="C85" s="129">
        <v>56154</v>
      </c>
      <c r="D85" s="89">
        <f t="shared" si="32"/>
        <v>7452.916583714911</v>
      </c>
      <c r="E85" s="129">
        <v>56154</v>
      </c>
      <c r="F85" s="101">
        <f t="shared" si="31"/>
        <v>7452.916583714911</v>
      </c>
      <c r="G85" s="129"/>
      <c r="H85" s="129"/>
      <c r="I85" s="129"/>
      <c r="J85" s="129"/>
      <c r="K85" s="129"/>
      <c r="L85" s="129"/>
      <c r="M85" s="129"/>
      <c r="N85" s="129"/>
      <c r="O85" s="129"/>
      <c r="P85" s="132"/>
      <c r="Q85" s="129"/>
      <c r="R85" s="129"/>
      <c r="S85" s="129"/>
      <c r="T85" s="129"/>
      <c r="U85" s="129"/>
      <c r="V85" s="129"/>
    </row>
    <row r="86" spans="1:22" s="12" customFormat="1" ht="27.75" customHeight="1">
      <c r="A86" s="162" t="s">
        <v>97</v>
      </c>
      <c r="B86" s="116" t="s">
        <v>100</v>
      </c>
      <c r="C86" s="117">
        <f>C87</f>
        <v>790000</v>
      </c>
      <c r="D86" s="117">
        <f t="shared" si="32"/>
        <v>104851.01864755458</v>
      </c>
      <c r="E86" s="117">
        <f aca="true" t="shared" si="36" ref="E86:U86">E87</f>
        <v>0</v>
      </c>
      <c r="F86" s="99">
        <f t="shared" si="31"/>
        <v>0</v>
      </c>
      <c r="G86" s="117">
        <f t="shared" si="36"/>
        <v>0</v>
      </c>
      <c r="H86" s="117">
        <f>G86/7.5345</f>
        <v>0</v>
      </c>
      <c r="I86" s="117">
        <f t="shared" si="36"/>
        <v>0</v>
      </c>
      <c r="J86" s="117">
        <f>I86/7.5345</f>
        <v>0</v>
      </c>
      <c r="K86" s="117">
        <f t="shared" si="36"/>
        <v>790000</v>
      </c>
      <c r="L86" s="117">
        <f>K86/7.5345</f>
        <v>104851.01864755458</v>
      </c>
      <c r="M86" s="117">
        <f t="shared" si="36"/>
        <v>0</v>
      </c>
      <c r="N86" s="117">
        <f>M86/7.5345</f>
        <v>0</v>
      </c>
      <c r="O86" s="117">
        <f t="shared" si="36"/>
        <v>0</v>
      </c>
      <c r="P86" s="117">
        <f>O86/7.5345</f>
        <v>0</v>
      </c>
      <c r="Q86" s="117">
        <f t="shared" si="36"/>
        <v>0</v>
      </c>
      <c r="R86" s="117">
        <f>Q86/7.5345</f>
        <v>0</v>
      </c>
      <c r="S86" s="117">
        <f t="shared" si="36"/>
        <v>790000</v>
      </c>
      <c r="T86" s="117">
        <f>S86/7.5345</f>
        <v>104851.01864755458</v>
      </c>
      <c r="U86" s="117">
        <f t="shared" si="36"/>
        <v>790000</v>
      </c>
      <c r="V86" s="118">
        <f>U86/7.5345</f>
        <v>104851.01864755458</v>
      </c>
    </row>
    <row r="87" spans="1:22" s="57" customFormat="1" ht="13.5">
      <c r="A87" s="160">
        <v>3</v>
      </c>
      <c r="B87" s="119" t="s">
        <v>21</v>
      </c>
      <c r="C87" s="55">
        <f aca="true" t="shared" si="37" ref="C87:C93">E87+G87+I87+K87+M87+O87+Q87</f>
        <v>790000</v>
      </c>
      <c r="D87" s="55">
        <f t="shared" si="32"/>
        <v>104851.01864755458</v>
      </c>
      <c r="E87" s="55">
        <f>E88</f>
        <v>0</v>
      </c>
      <c r="F87" s="100">
        <f t="shared" si="31"/>
        <v>0</v>
      </c>
      <c r="G87" s="55">
        <f>G88</f>
        <v>0</v>
      </c>
      <c r="H87" s="89">
        <f>G87/7.5345</f>
        <v>0</v>
      </c>
      <c r="I87" s="55">
        <f>I88</f>
        <v>0</v>
      </c>
      <c r="J87" s="55">
        <f>I87/7.5345</f>
        <v>0</v>
      </c>
      <c r="K87" s="55">
        <f>K88</f>
        <v>790000</v>
      </c>
      <c r="L87" s="55">
        <f>K87/7.5345</f>
        <v>104851.01864755458</v>
      </c>
      <c r="M87" s="55">
        <f>M88</f>
        <v>0</v>
      </c>
      <c r="N87" s="55">
        <f>M87/7.5345</f>
        <v>0</v>
      </c>
      <c r="O87" s="55">
        <f>O88</f>
        <v>0</v>
      </c>
      <c r="P87" s="60">
        <f>O87/7.5345</f>
        <v>0</v>
      </c>
      <c r="Q87" s="55">
        <f>Q88</f>
        <v>0</v>
      </c>
      <c r="R87" s="55">
        <f>Q87/7.5345</f>
        <v>0</v>
      </c>
      <c r="S87" s="55">
        <f>C87</f>
        <v>790000</v>
      </c>
      <c r="T87" s="55">
        <f>S87/7.5345</f>
        <v>104851.01864755458</v>
      </c>
      <c r="U87" s="55">
        <f>C87</f>
        <v>790000</v>
      </c>
      <c r="V87" s="112">
        <f>U87/7.5345</f>
        <v>104851.01864755458</v>
      </c>
    </row>
    <row r="88" spans="1:22" s="4" customFormat="1" ht="12.75">
      <c r="A88" s="160">
        <v>32</v>
      </c>
      <c r="B88" s="120" t="s">
        <v>26</v>
      </c>
      <c r="C88" s="55">
        <f t="shared" si="37"/>
        <v>790000</v>
      </c>
      <c r="D88" s="55">
        <f aca="true" t="shared" si="38" ref="D88:D93">C88/7.5345</f>
        <v>104851.01864755458</v>
      </c>
      <c r="E88" s="55">
        <f>E89</f>
        <v>0</v>
      </c>
      <c r="F88" s="100">
        <f t="shared" si="31"/>
        <v>0</v>
      </c>
      <c r="G88" s="55">
        <f>G89</f>
        <v>0</v>
      </c>
      <c r="H88" s="89">
        <f>G88/7.5345</f>
        <v>0</v>
      </c>
      <c r="I88" s="55">
        <f>I89</f>
        <v>0</v>
      </c>
      <c r="J88" s="55">
        <f>I88/7.5345</f>
        <v>0</v>
      </c>
      <c r="K88" s="55">
        <f>K89+K90+K91+K92+K93</f>
        <v>790000</v>
      </c>
      <c r="L88" s="55">
        <f aca="true" t="shared" si="39" ref="L88:L93">K88/7.5345</f>
        <v>104851.01864755458</v>
      </c>
      <c r="M88" s="55">
        <f>M89</f>
        <v>0</v>
      </c>
      <c r="N88" s="55">
        <f>M88/7.5345</f>
        <v>0</v>
      </c>
      <c r="O88" s="55">
        <f>O89</f>
        <v>0</v>
      </c>
      <c r="P88" s="60">
        <f>O88/7.5345</f>
        <v>0</v>
      </c>
      <c r="Q88" s="55">
        <f>Q89</f>
        <v>0</v>
      </c>
      <c r="R88" s="55">
        <f>Q88/7.5345</f>
        <v>0</v>
      </c>
      <c r="S88" s="55">
        <f>C88</f>
        <v>790000</v>
      </c>
      <c r="T88" s="55">
        <f>S88/7.5345</f>
        <v>104851.01864755458</v>
      </c>
      <c r="U88" s="55">
        <f>C88</f>
        <v>790000</v>
      </c>
      <c r="V88" s="112">
        <f>U88/7.5345</f>
        <v>104851.01864755458</v>
      </c>
    </row>
    <row r="89" spans="1:22" s="12" customFormat="1" ht="12.75">
      <c r="A89" s="161">
        <v>322</v>
      </c>
      <c r="B89" s="111" t="s">
        <v>28</v>
      </c>
      <c r="C89" s="60">
        <f t="shared" si="37"/>
        <v>0</v>
      </c>
      <c r="D89" s="55">
        <f t="shared" si="38"/>
        <v>0</v>
      </c>
      <c r="E89" s="60">
        <f aca="true" t="shared" si="40" ref="E89:Q89">E93</f>
        <v>0</v>
      </c>
      <c r="F89" s="100">
        <f t="shared" si="31"/>
        <v>0</v>
      </c>
      <c r="G89" s="60">
        <f t="shared" si="40"/>
        <v>0</v>
      </c>
      <c r="H89" s="89">
        <f>G89/7.5345</f>
        <v>0</v>
      </c>
      <c r="I89" s="60">
        <f t="shared" si="40"/>
        <v>0</v>
      </c>
      <c r="J89" s="55">
        <f>I89/7.5345</f>
        <v>0</v>
      </c>
      <c r="K89" s="60"/>
      <c r="L89" s="55">
        <f t="shared" si="39"/>
        <v>0</v>
      </c>
      <c r="M89" s="60">
        <f t="shared" si="40"/>
        <v>0</v>
      </c>
      <c r="N89" s="55">
        <f>M89/7.5345</f>
        <v>0</v>
      </c>
      <c r="O89" s="60">
        <f t="shared" si="40"/>
        <v>0</v>
      </c>
      <c r="P89" s="60">
        <f>O89/7.5345</f>
        <v>0</v>
      </c>
      <c r="Q89" s="60">
        <f t="shared" si="40"/>
        <v>0</v>
      </c>
      <c r="R89" s="55">
        <f>Q89/7.5345</f>
        <v>0</v>
      </c>
      <c r="S89" s="60"/>
      <c r="T89" s="60"/>
      <c r="U89" s="60"/>
      <c r="V89" s="127"/>
    </row>
    <row r="90" spans="1:22" s="72" customFormat="1" ht="12.75">
      <c r="A90" s="171">
        <v>3221</v>
      </c>
      <c r="B90" s="131" t="s">
        <v>76</v>
      </c>
      <c r="C90" s="89">
        <f t="shared" si="37"/>
        <v>10000</v>
      </c>
      <c r="D90" s="97">
        <f t="shared" si="38"/>
        <v>1327.2280841462605</v>
      </c>
      <c r="E90" s="89"/>
      <c r="F90" s="101"/>
      <c r="G90" s="89"/>
      <c r="H90" s="89"/>
      <c r="I90" s="89"/>
      <c r="J90" s="89"/>
      <c r="K90" s="89">
        <v>10000</v>
      </c>
      <c r="L90" s="97">
        <f t="shared" si="39"/>
        <v>1327.2280841462605</v>
      </c>
      <c r="M90" s="89"/>
      <c r="N90" s="89"/>
      <c r="O90" s="89"/>
      <c r="P90" s="89"/>
      <c r="Q90" s="89"/>
      <c r="R90" s="89"/>
      <c r="S90" s="89"/>
      <c r="T90" s="89"/>
      <c r="U90" s="89"/>
      <c r="V90" s="132"/>
    </row>
    <row r="91" spans="1:22" s="12" customFormat="1" ht="12.75">
      <c r="A91" s="163">
        <v>3222</v>
      </c>
      <c r="B91" s="137" t="s">
        <v>98</v>
      </c>
      <c r="C91" s="89">
        <f t="shared" si="37"/>
        <v>15000</v>
      </c>
      <c r="D91" s="97">
        <f t="shared" si="38"/>
        <v>1990.8421262193906</v>
      </c>
      <c r="E91" s="60"/>
      <c r="F91" s="101"/>
      <c r="G91" s="60"/>
      <c r="H91" s="60"/>
      <c r="I91" s="60"/>
      <c r="J91" s="60"/>
      <c r="K91" s="89">
        <v>15000</v>
      </c>
      <c r="L91" s="97">
        <f t="shared" si="39"/>
        <v>1990.8421262193906</v>
      </c>
      <c r="M91" s="60"/>
      <c r="N91" s="60"/>
      <c r="O91" s="60"/>
      <c r="P91" s="60"/>
      <c r="Q91" s="60"/>
      <c r="R91" s="60"/>
      <c r="S91" s="60"/>
      <c r="T91" s="60"/>
      <c r="U91" s="60"/>
      <c r="V91" s="127"/>
    </row>
    <row r="92" spans="1:22" s="12" customFormat="1" ht="12.75">
      <c r="A92" s="161">
        <v>3231</v>
      </c>
      <c r="B92" s="111" t="s">
        <v>99</v>
      </c>
      <c r="C92" s="89">
        <f t="shared" si="37"/>
        <v>755000</v>
      </c>
      <c r="D92" s="97">
        <f t="shared" si="38"/>
        <v>100205.72035304266</v>
      </c>
      <c r="E92" s="60"/>
      <c r="F92" s="101"/>
      <c r="G92" s="60"/>
      <c r="H92" s="60"/>
      <c r="I92" s="60"/>
      <c r="J92" s="60"/>
      <c r="K92" s="89">
        <v>755000</v>
      </c>
      <c r="L92" s="55">
        <f t="shared" si="39"/>
        <v>100205.72035304266</v>
      </c>
      <c r="M92" s="60"/>
      <c r="N92" s="60"/>
      <c r="O92" s="60"/>
      <c r="P92" s="60"/>
      <c r="Q92" s="60"/>
      <c r="R92" s="60"/>
      <c r="S92" s="60"/>
      <c r="T92" s="60"/>
      <c r="U92" s="60"/>
      <c r="V92" s="127"/>
    </row>
    <row r="93" spans="1:22" s="72" customFormat="1" ht="12.75">
      <c r="A93" s="171">
        <v>3225</v>
      </c>
      <c r="B93" s="131" t="s">
        <v>159</v>
      </c>
      <c r="C93" s="89">
        <f t="shared" si="37"/>
        <v>10000</v>
      </c>
      <c r="D93" s="97">
        <f t="shared" si="38"/>
        <v>1327.2280841462605</v>
      </c>
      <c r="E93" s="89"/>
      <c r="F93" s="101"/>
      <c r="G93" s="89"/>
      <c r="H93" s="89"/>
      <c r="I93" s="89"/>
      <c r="J93" s="89"/>
      <c r="K93" s="89">
        <v>10000</v>
      </c>
      <c r="L93" s="97">
        <f t="shared" si="39"/>
        <v>1327.2280841462605</v>
      </c>
      <c r="M93" s="89"/>
      <c r="N93" s="89"/>
      <c r="O93" s="89"/>
      <c r="P93" s="89"/>
      <c r="Q93" s="89"/>
      <c r="R93" s="89"/>
      <c r="S93" s="89"/>
      <c r="T93" s="89"/>
      <c r="U93" s="89"/>
      <c r="V93" s="132"/>
    </row>
    <row r="94" spans="1:22" s="72" customFormat="1" ht="12.75">
      <c r="A94" s="171"/>
      <c r="B94" s="131"/>
      <c r="C94" s="89"/>
      <c r="D94" s="89"/>
      <c r="E94" s="89"/>
      <c r="F94" s="101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132"/>
    </row>
    <row r="95" spans="1:22" s="4" customFormat="1" ht="32.25" customHeight="1">
      <c r="A95" s="164"/>
      <c r="B95" s="157" t="s">
        <v>70</v>
      </c>
      <c r="C95" s="55"/>
      <c r="D95" s="55"/>
      <c r="E95" s="55"/>
      <c r="F95" s="101"/>
      <c r="G95" s="55"/>
      <c r="H95" s="55"/>
      <c r="I95" s="55"/>
      <c r="J95" s="55"/>
      <c r="K95" s="55"/>
      <c r="L95" s="55"/>
      <c r="M95" s="55"/>
      <c r="N95" s="55"/>
      <c r="O95" s="55"/>
      <c r="P95" s="112"/>
      <c r="Q95" s="55"/>
      <c r="R95" s="55"/>
      <c r="S95" s="55"/>
      <c r="T95" s="55"/>
      <c r="U95" s="55"/>
      <c r="V95" s="115"/>
    </row>
    <row r="96" spans="1:22" s="26" customFormat="1" ht="39" customHeight="1">
      <c r="A96" s="162" t="s">
        <v>174</v>
      </c>
      <c r="B96" s="138" t="s">
        <v>154</v>
      </c>
      <c r="C96" s="117">
        <f>C97</f>
        <v>160000</v>
      </c>
      <c r="D96" s="117">
        <f>C96/7.5345</f>
        <v>21235.649346340168</v>
      </c>
      <c r="E96" s="117">
        <f aca="true" t="shared" si="41" ref="E96:U96">E97</f>
        <v>0</v>
      </c>
      <c r="F96" s="99">
        <f t="shared" si="31"/>
        <v>0</v>
      </c>
      <c r="G96" s="117">
        <f t="shared" si="41"/>
        <v>0</v>
      </c>
      <c r="H96" s="117">
        <f>G96/7.5345</f>
        <v>0</v>
      </c>
      <c r="I96" s="117">
        <f t="shared" si="41"/>
        <v>0</v>
      </c>
      <c r="J96" s="117">
        <f>I96/7.5345</f>
        <v>0</v>
      </c>
      <c r="K96" s="117">
        <f t="shared" si="41"/>
        <v>160000</v>
      </c>
      <c r="L96" s="117">
        <f>K96/7.5345</f>
        <v>21235.649346340168</v>
      </c>
      <c r="M96" s="117">
        <f t="shared" si="41"/>
        <v>0</v>
      </c>
      <c r="N96" s="117">
        <f>M96/7.5345</f>
        <v>0</v>
      </c>
      <c r="O96" s="117">
        <f t="shared" si="41"/>
        <v>0</v>
      </c>
      <c r="P96" s="117">
        <f>O96/7.5345</f>
        <v>0</v>
      </c>
      <c r="Q96" s="117">
        <f t="shared" si="41"/>
        <v>0</v>
      </c>
      <c r="R96" s="117">
        <f>Q96/7.5345</f>
        <v>0</v>
      </c>
      <c r="S96" s="117">
        <f t="shared" si="41"/>
        <v>160000</v>
      </c>
      <c r="T96" s="117">
        <f>S96/7.5345</f>
        <v>21235.649346340168</v>
      </c>
      <c r="U96" s="117">
        <f t="shared" si="41"/>
        <v>160000</v>
      </c>
      <c r="V96" s="118">
        <f>U96/7.5345</f>
        <v>21235.649346340168</v>
      </c>
    </row>
    <row r="97" spans="1:22" s="57" customFormat="1" ht="13.5">
      <c r="A97" s="160">
        <v>3</v>
      </c>
      <c r="B97" s="119" t="s">
        <v>21</v>
      </c>
      <c r="C97" s="56">
        <f>E97+G97+I97+K97+M97+O97+Q97</f>
        <v>160000</v>
      </c>
      <c r="D97" s="56">
        <f>C97/7.5345</f>
        <v>21235.649346340168</v>
      </c>
      <c r="E97" s="56">
        <f aca="true" t="shared" si="42" ref="E97:Q97">E98+E106</f>
        <v>0</v>
      </c>
      <c r="F97" s="100">
        <f t="shared" si="31"/>
        <v>0</v>
      </c>
      <c r="G97" s="56">
        <f t="shared" si="42"/>
        <v>0</v>
      </c>
      <c r="H97" s="56">
        <f>G97/7.5345</f>
        <v>0</v>
      </c>
      <c r="I97" s="56">
        <f t="shared" si="42"/>
        <v>0</v>
      </c>
      <c r="J97" s="56">
        <f>I97/7.5345</f>
        <v>0</v>
      </c>
      <c r="K97" s="56">
        <f>K98+K107</f>
        <v>160000</v>
      </c>
      <c r="L97" s="56">
        <f>K97/7.5345</f>
        <v>21235.649346340168</v>
      </c>
      <c r="M97" s="56">
        <f t="shared" si="42"/>
        <v>0</v>
      </c>
      <c r="N97" s="56">
        <f>M97/7.5345</f>
        <v>0</v>
      </c>
      <c r="O97" s="56">
        <f t="shared" si="42"/>
        <v>0</v>
      </c>
      <c r="P97" s="60">
        <f>O97/7.5345</f>
        <v>0</v>
      </c>
      <c r="Q97" s="56">
        <f t="shared" si="42"/>
        <v>0</v>
      </c>
      <c r="R97" s="56">
        <f>Q97/7.5345</f>
        <v>0</v>
      </c>
      <c r="S97" s="56">
        <f>C97</f>
        <v>160000</v>
      </c>
      <c r="T97" s="56">
        <f>S97/7.5345</f>
        <v>21235.649346340168</v>
      </c>
      <c r="U97" s="56">
        <f>C97</f>
        <v>160000</v>
      </c>
      <c r="V97" s="112">
        <f>U97/7.5345</f>
        <v>21235.649346340168</v>
      </c>
    </row>
    <row r="98" spans="1:22" s="4" customFormat="1" ht="12.75">
      <c r="A98" s="160">
        <v>31</v>
      </c>
      <c r="B98" s="120" t="s">
        <v>22</v>
      </c>
      <c r="C98" s="56">
        <f>E98+G98+I98+K98+M98+O98+Q98</f>
        <v>145000</v>
      </c>
      <c r="D98" s="56">
        <f aca="true" t="shared" si="43" ref="D98:D108">C98/7.5345</f>
        <v>19244.807220120776</v>
      </c>
      <c r="E98" s="56">
        <f>E99+E101+E103+E107</f>
        <v>0</v>
      </c>
      <c r="F98" s="100">
        <f t="shared" si="31"/>
        <v>0</v>
      </c>
      <c r="G98" s="56">
        <f aca="true" t="shared" si="44" ref="G98:Q98">G99+G103</f>
        <v>0</v>
      </c>
      <c r="H98" s="56">
        <f>G98/7.5345</f>
        <v>0</v>
      </c>
      <c r="I98" s="56">
        <f t="shared" si="44"/>
        <v>0</v>
      </c>
      <c r="J98" s="56">
        <f aca="true" t="shared" si="45" ref="J98:J107">I98/7.5345</f>
        <v>0</v>
      </c>
      <c r="K98" s="56">
        <f>K99+K102+K104</f>
        <v>145000</v>
      </c>
      <c r="L98" s="56">
        <f aca="true" t="shared" si="46" ref="L98:L108">K98/7.5345</f>
        <v>19244.807220120776</v>
      </c>
      <c r="M98" s="56">
        <f t="shared" si="44"/>
        <v>0</v>
      </c>
      <c r="N98" s="56">
        <f>M98/7.5345</f>
        <v>0</v>
      </c>
      <c r="O98" s="56">
        <f t="shared" si="44"/>
        <v>0</v>
      </c>
      <c r="P98" s="60">
        <f>O98/7.5345</f>
        <v>0</v>
      </c>
      <c r="Q98" s="56">
        <f t="shared" si="44"/>
        <v>0</v>
      </c>
      <c r="R98" s="56">
        <f>Q98/7.5345</f>
        <v>0</v>
      </c>
      <c r="S98" s="56">
        <f>C98</f>
        <v>145000</v>
      </c>
      <c r="T98" s="56">
        <f>S98/7.5345</f>
        <v>19244.807220120776</v>
      </c>
      <c r="U98" s="56">
        <f>C98</f>
        <v>145000</v>
      </c>
      <c r="V98" s="112">
        <f>U98/7.5345</f>
        <v>19244.807220120776</v>
      </c>
    </row>
    <row r="99" spans="1:22" s="4" customFormat="1" ht="12.75">
      <c r="A99" s="160">
        <v>311</v>
      </c>
      <c r="B99" s="120" t="s">
        <v>23</v>
      </c>
      <c r="C99" s="56">
        <f>E99+G99+I99+K99+M99+O99+Q99</f>
        <v>120000</v>
      </c>
      <c r="D99" s="56">
        <f t="shared" si="43"/>
        <v>15926.737009755125</v>
      </c>
      <c r="E99" s="56">
        <f aca="true" t="shared" si="47" ref="E99:Q99">SUM(E100:E100)</f>
        <v>0</v>
      </c>
      <c r="F99" s="100">
        <f t="shared" si="31"/>
        <v>0</v>
      </c>
      <c r="G99" s="56">
        <f t="shared" si="47"/>
        <v>0</v>
      </c>
      <c r="H99" s="56">
        <f>G99/7.5345</f>
        <v>0</v>
      </c>
      <c r="I99" s="56">
        <f t="shared" si="47"/>
        <v>0</v>
      </c>
      <c r="J99" s="56">
        <f t="shared" si="45"/>
        <v>0</v>
      </c>
      <c r="K99" s="56">
        <f t="shared" si="47"/>
        <v>120000</v>
      </c>
      <c r="L99" s="56">
        <f t="shared" si="46"/>
        <v>15926.737009755125</v>
      </c>
      <c r="M99" s="56">
        <f t="shared" si="47"/>
        <v>0</v>
      </c>
      <c r="N99" s="56">
        <f>M99/7.5345</f>
        <v>0</v>
      </c>
      <c r="O99" s="56">
        <f t="shared" si="47"/>
        <v>0</v>
      </c>
      <c r="P99" s="60">
        <f>O99/7.5345</f>
        <v>0</v>
      </c>
      <c r="Q99" s="56">
        <f t="shared" si="47"/>
        <v>0</v>
      </c>
      <c r="R99" s="56">
        <f>Q99/7.5345</f>
        <v>0</v>
      </c>
      <c r="S99" s="56"/>
      <c r="T99" s="56"/>
      <c r="U99" s="56"/>
      <c r="V99" s="115"/>
    </row>
    <row r="100" spans="1:22" s="71" customFormat="1" ht="12.75">
      <c r="A100" s="143">
        <v>3111</v>
      </c>
      <c r="B100" s="121" t="s">
        <v>44</v>
      </c>
      <c r="C100" s="95">
        <v>120000</v>
      </c>
      <c r="D100" s="95">
        <f t="shared" si="43"/>
        <v>15926.737009755125</v>
      </c>
      <c r="E100" s="101">
        <v>0</v>
      </c>
      <c r="F100" s="101">
        <f t="shared" si="31"/>
        <v>0</v>
      </c>
      <c r="G100" s="95"/>
      <c r="H100" s="95"/>
      <c r="I100" s="95"/>
      <c r="J100" s="56"/>
      <c r="K100" s="95">
        <v>120000</v>
      </c>
      <c r="L100" s="95">
        <f t="shared" si="46"/>
        <v>15926.737009755125</v>
      </c>
      <c r="M100" s="95"/>
      <c r="N100" s="95"/>
      <c r="O100" s="95"/>
      <c r="P100" s="89"/>
      <c r="Q100" s="95"/>
      <c r="R100" s="95"/>
      <c r="S100" s="95"/>
      <c r="T100" s="95"/>
      <c r="U100" s="95"/>
      <c r="V100" s="129"/>
    </row>
    <row r="101" spans="1:22" s="81" customFormat="1" ht="12.75">
      <c r="A101" s="165">
        <v>312</v>
      </c>
      <c r="B101" s="124" t="s">
        <v>24</v>
      </c>
      <c r="C101" s="56">
        <f>E101+G101+I101+K101+M101+O101+Q101</f>
        <v>0</v>
      </c>
      <c r="D101" s="56">
        <f t="shared" si="43"/>
        <v>0</v>
      </c>
      <c r="E101" s="56">
        <f>SUM(E102:E102)</f>
        <v>0</v>
      </c>
      <c r="F101" s="100">
        <f t="shared" si="31"/>
        <v>0</v>
      </c>
      <c r="G101" s="56"/>
      <c r="H101" s="56"/>
      <c r="I101" s="56"/>
      <c r="J101" s="56"/>
      <c r="K101" s="56"/>
      <c r="L101" s="56"/>
      <c r="M101" s="56"/>
      <c r="N101" s="56"/>
      <c r="O101" s="56"/>
      <c r="P101" s="60"/>
      <c r="Q101" s="56"/>
      <c r="R101" s="56"/>
      <c r="S101" s="56"/>
      <c r="T101" s="56"/>
      <c r="U101" s="56"/>
      <c r="V101" s="115"/>
    </row>
    <row r="102" spans="1:22" s="71" customFormat="1" ht="12.75">
      <c r="A102" s="143">
        <v>3121</v>
      </c>
      <c r="B102" s="121" t="s">
        <v>24</v>
      </c>
      <c r="C102" s="95">
        <v>5000</v>
      </c>
      <c r="D102" s="95">
        <f t="shared" si="43"/>
        <v>663.6140420731302</v>
      </c>
      <c r="E102" s="101">
        <v>0</v>
      </c>
      <c r="F102" s="101">
        <f t="shared" si="31"/>
        <v>0</v>
      </c>
      <c r="G102" s="95"/>
      <c r="H102" s="95"/>
      <c r="I102" s="95"/>
      <c r="J102" s="56"/>
      <c r="K102" s="95">
        <v>5000</v>
      </c>
      <c r="L102" s="95">
        <f t="shared" si="46"/>
        <v>663.6140420731302</v>
      </c>
      <c r="M102" s="95"/>
      <c r="N102" s="95"/>
      <c r="O102" s="95"/>
      <c r="P102" s="89"/>
      <c r="Q102" s="95"/>
      <c r="R102" s="95"/>
      <c r="S102" s="95"/>
      <c r="T102" s="95"/>
      <c r="U102" s="95"/>
      <c r="V102" s="129"/>
    </row>
    <row r="103" spans="1:22" s="4" customFormat="1" ht="12.75">
      <c r="A103" s="160">
        <v>313</v>
      </c>
      <c r="B103" s="120" t="s">
        <v>25</v>
      </c>
      <c r="C103" s="56">
        <f>E103+G103+I103+K103+M103+O103+Q103</f>
        <v>20000</v>
      </c>
      <c r="D103" s="56">
        <f t="shared" si="43"/>
        <v>2654.456168292521</v>
      </c>
      <c r="E103" s="56">
        <f aca="true" t="shared" si="48" ref="E103:Q103">SUM(E104:E105)</f>
        <v>0</v>
      </c>
      <c r="F103" s="100">
        <f t="shared" si="31"/>
        <v>0</v>
      </c>
      <c r="G103" s="56">
        <f t="shared" si="48"/>
        <v>0</v>
      </c>
      <c r="H103" s="56">
        <f>G103/7.5345</f>
        <v>0</v>
      </c>
      <c r="I103" s="56">
        <f t="shared" si="48"/>
        <v>0</v>
      </c>
      <c r="J103" s="56">
        <f t="shared" si="45"/>
        <v>0</v>
      </c>
      <c r="K103" s="56">
        <f t="shared" si="48"/>
        <v>20000</v>
      </c>
      <c r="L103" s="56">
        <f t="shared" si="46"/>
        <v>2654.456168292521</v>
      </c>
      <c r="M103" s="56">
        <f t="shared" si="48"/>
        <v>0</v>
      </c>
      <c r="N103" s="56">
        <f>M103/7.5345</f>
        <v>0</v>
      </c>
      <c r="O103" s="56">
        <f t="shared" si="48"/>
        <v>0</v>
      </c>
      <c r="P103" s="60">
        <f>O103/7.5345</f>
        <v>0</v>
      </c>
      <c r="Q103" s="56">
        <f t="shared" si="48"/>
        <v>0</v>
      </c>
      <c r="R103" s="56">
        <f>Q103/7.5345</f>
        <v>0</v>
      </c>
      <c r="S103" s="56"/>
      <c r="T103" s="56"/>
      <c r="U103" s="56"/>
      <c r="V103" s="115"/>
    </row>
    <row r="104" spans="1:22" s="71" customFormat="1" ht="12.75">
      <c r="A104" s="143">
        <v>3132</v>
      </c>
      <c r="B104" s="122" t="s">
        <v>46</v>
      </c>
      <c r="C104" s="95">
        <v>20000</v>
      </c>
      <c r="D104" s="95">
        <f t="shared" si="43"/>
        <v>2654.456168292521</v>
      </c>
      <c r="E104" s="95">
        <v>0</v>
      </c>
      <c r="F104" s="101">
        <f t="shared" si="31"/>
        <v>0</v>
      </c>
      <c r="G104" s="95"/>
      <c r="H104" s="95"/>
      <c r="I104" s="95"/>
      <c r="J104" s="56"/>
      <c r="K104" s="95">
        <v>20000</v>
      </c>
      <c r="L104" s="95">
        <f t="shared" si="46"/>
        <v>2654.456168292521</v>
      </c>
      <c r="M104" s="95"/>
      <c r="N104" s="95"/>
      <c r="O104" s="95"/>
      <c r="P104" s="89"/>
      <c r="Q104" s="95"/>
      <c r="R104" s="95"/>
      <c r="S104" s="95"/>
      <c r="T104" s="95"/>
      <c r="U104" s="95"/>
      <c r="V104" s="129"/>
    </row>
    <row r="105" spans="1:22" s="71" customFormat="1" ht="12.75">
      <c r="A105" s="143">
        <v>3133</v>
      </c>
      <c r="B105" s="122" t="s">
        <v>47</v>
      </c>
      <c r="C105" s="95">
        <v>0</v>
      </c>
      <c r="D105" s="95">
        <f t="shared" si="43"/>
        <v>0</v>
      </c>
      <c r="E105" s="95">
        <v>0</v>
      </c>
      <c r="F105" s="101">
        <f t="shared" si="31"/>
        <v>0</v>
      </c>
      <c r="G105" s="95"/>
      <c r="H105" s="95"/>
      <c r="I105" s="95"/>
      <c r="J105" s="56"/>
      <c r="K105" s="95"/>
      <c r="L105" s="56"/>
      <c r="M105" s="95"/>
      <c r="N105" s="95"/>
      <c r="O105" s="95"/>
      <c r="P105" s="89"/>
      <c r="Q105" s="95"/>
      <c r="R105" s="95"/>
      <c r="S105" s="95"/>
      <c r="T105" s="95"/>
      <c r="U105" s="95"/>
      <c r="V105" s="129"/>
    </row>
    <row r="106" spans="1:22" s="4" customFormat="1" ht="12.75">
      <c r="A106" s="160">
        <v>32</v>
      </c>
      <c r="B106" s="120" t="s">
        <v>26</v>
      </c>
      <c r="C106" s="56">
        <f>E106+G106+I106+K106+M106+O106+Q106</f>
        <v>0</v>
      </c>
      <c r="D106" s="56">
        <f t="shared" si="43"/>
        <v>0</v>
      </c>
      <c r="E106" s="56">
        <v>0</v>
      </c>
      <c r="F106" s="100">
        <f t="shared" si="31"/>
        <v>0</v>
      </c>
      <c r="G106" s="56">
        <v>0</v>
      </c>
      <c r="H106" s="56">
        <f>G106/7.5345</f>
        <v>0</v>
      </c>
      <c r="I106" s="56">
        <f>I107+I110</f>
        <v>0</v>
      </c>
      <c r="J106" s="56">
        <f t="shared" si="45"/>
        <v>0</v>
      </c>
      <c r="K106" s="56"/>
      <c r="L106" s="56"/>
      <c r="M106" s="56">
        <f>M107+M110</f>
        <v>0</v>
      </c>
      <c r="N106" s="56">
        <f>M106/7.5345</f>
        <v>0</v>
      </c>
      <c r="O106" s="56">
        <f>O107+O110</f>
        <v>0</v>
      </c>
      <c r="P106" s="60">
        <f>O106/7.5345</f>
        <v>0</v>
      </c>
      <c r="Q106" s="56">
        <f>Q107+Q110</f>
        <v>0</v>
      </c>
      <c r="R106" s="56">
        <f>Q106/7.5345</f>
        <v>0</v>
      </c>
      <c r="S106" s="56">
        <f>C106</f>
        <v>0</v>
      </c>
      <c r="T106" s="56">
        <f>S106/7.5345</f>
        <v>0</v>
      </c>
      <c r="U106" s="56">
        <f>C106</f>
        <v>0</v>
      </c>
      <c r="V106" s="112">
        <f>U106/7.5345</f>
        <v>0</v>
      </c>
    </row>
    <row r="107" spans="1:22" s="4" customFormat="1" ht="13.5" customHeight="1">
      <c r="A107" s="160">
        <v>321</v>
      </c>
      <c r="B107" s="120" t="s">
        <v>27</v>
      </c>
      <c r="C107" s="56">
        <f>E107+G107+I107+K107+M107+O107+Q107</f>
        <v>15000</v>
      </c>
      <c r="D107" s="56">
        <f t="shared" si="43"/>
        <v>1990.8421262193906</v>
      </c>
      <c r="E107" s="56">
        <f>E108</f>
        <v>0</v>
      </c>
      <c r="F107" s="100">
        <f t="shared" si="31"/>
        <v>0</v>
      </c>
      <c r="G107" s="56">
        <f aca="true" t="shared" si="49" ref="G107:Q107">G108</f>
        <v>0</v>
      </c>
      <c r="H107" s="56">
        <f>G107/7.5345</f>
        <v>0</v>
      </c>
      <c r="I107" s="56">
        <f t="shared" si="49"/>
        <v>0</v>
      </c>
      <c r="J107" s="56">
        <f t="shared" si="45"/>
        <v>0</v>
      </c>
      <c r="K107" s="56">
        <f t="shared" si="49"/>
        <v>15000</v>
      </c>
      <c r="L107" s="56">
        <f t="shared" si="46"/>
        <v>1990.8421262193906</v>
      </c>
      <c r="M107" s="56">
        <f t="shared" si="49"/>
        <v>0</v>
      </c>
      <c r="N107" s="56">
        <f>M107/7.5345</f>
        <v>0</v>
      </c>
      <c r="O107" s="56">
        <f t="shared" si="49"/>
        <v>0</v>
      </c>
      <c r="P107" s="60">
        <f>O107/7.5345</f>
        <v>0</v>
      </c>
      <c r="Q107" s="56">
        <f t="shared" si="49"/>
        <v>0</v>
      </c>
      <c r="R107" s="56">
        <f>Q107/7.5345</f>
        <v>0</v>
      </c>
      <c r="S107" s="56"/>
      <c r="T107" s="56"/>
      <c r="U107" s="56"/>
      <c r="V107" s="115"/>
    </row>
    <row r="108" spans="1:22" s="71" customFormat="1" ht="14.25" customHeight="1">
      <c r="A108" s="143">
        <v>3212</v>
      </c>
      <c r="B108" s="123" t="s">
        <v>71</v>
      </c>
      <c r="C108" s="95">
        <v>15000</v>
      </c>
      <c r="D108" s="95">
        <f t="shared" si="43"/>
        <v>1990.8421262193906</v>
      </c>
      <c r="E108" s="95">
        <v>0</v>
      </c>
      <c r="F108" s="101">
        <f t="shared" si="31"/>
        <v>0</v>
      </c>
      <c r="G108" s="95"/>
      <c r="H108" s="95"/>
      <c r="I108" s="95"/>
      <c r="J108" s="95"/>
      <c r="K108" s="95">
        <v>15000</v>
      </c>
      <c r="L108" s="95">
        <f t="shared" si="46"/>
        <v>1990.8421262193906</v>
      </c>
      <c r="M108" s="95"/>
      <c r="N108" s="95"/>
      <c r="O108" s="95"/>
      <c r="P108" s="89"/>
      <c r="Q108" s="95"/>
      <c r="R108" s="95"/>
      <c r="S108" s="95"/>
      <c r="T108" s="95"/>
      <c r="U108" s="95"/>
      <c r="V108" s="129"/>
    </row>
    <row r="109" spans="1:22" s="26" customFormat="1" ht="50.25" customHeight="1">
      <c r="A109" s="162" t="s">
        <v>174</v>
      </c>
      <c r="B109" s="138" t="s">
        <v>106</v>
      </c>
      <c r="C109" s="117">
        <f>C110</f>
        <v>1635000</v>
      </c>
      <c r="D109" s="117">
        <f>C109/7.5345</f>
        <v>217001.7917579136</v>
      </c>
      <c r="E109" s="117">
        <f aca="true" t="shared" si="50" ref="E109:U109">E110</f>
        <v>1635000</v>
      </c>
      <c r="F109" s="99">
        <f t="shared" si="31"/>
        <v>217001.7917579136</v>
      </c>
      <c r="G109" s="117">
        <f t="shared" si="50"/>
        <v>0</v>
      </c>
      <c r="H109" s="117">
        <f>G109/7.5345</f>
        <v>0</v>
      </c>
      <c r="I109" s="117">
        <f t="shared" si="50"/>
        <v>0</v>
      </c>
      <c r="J109" s="117">
        <f>I109/7.5345</f>
        <v>0</v>
      </c>
      <c r="K109" s="117">
        <f t="shared" si="50"/>
        <v>0</v>
      </c>
      <c r="L109" s="117">
        <f>K109/7.5345</f>
        <v>0</v>
      </c>
      <c r="M109" s="117">
        <f t="shared" si="50"/>
        <v>0</v>
      </c>
      <c r="N109" s="117">
        <f>M109/7.5345</f>
        <v>0</v>
      </c>
      <c r="O109" s="117">
        <f t="shared" si="50"/>
        <v>0</v>
      </c>
      <c r="P109" s="117">
        <f>O109/7.5345</f>
        <v>0</v>
      </c>
      <c r="Q109" s="117">
        <f t="shared" si="50"/>
        <v>0</v>
      </c>
      <c r="R109" s="117">
        <f>Q109/7.5345</f>
        <v>0</v>
      </c>
      <c r="S109" s="117">
        <f t="shared" si="50"/>
        <v>1635000</v>
      </c>
      <c r="T109" s="117">
        <f>S109/7.5345</f>
        <v>217001.7917579136</v>
      </c>
      <c r="U109" s="117">
        <f t="shared" si="50"/>
        <v>1635000</v>
      </c>
      <c r="V109" s="118">
        <f>U109/7.5345</f>
        <v>217001.7917579136</v>
      </c>
    </row>
    <row r="110" spans="1:22" s="57" customFormat="1" ht="13.5">
      <c r="A110" s="160">
        <v>3</v>
      </c>
      <c r="B110" s="119" t="s">
        <v>21</v>
      </c>
      <c r="C110" s="56">
        <f>E110+G110+I110+K110+M110+O110+Q110</f>
        <v>1635000</v>
      </c>
      <c r="D110" s="56">
        <f>C110/7.5345</f>
        <v>217001.7917579136</v>
      </c>
      <c r="E110" s="56">
        <f>E111+E119</f>
        <v>1635000</v>
      </c>
      <c r="F110" s="100">
        <f t="shared" si="31"/>
        <v>217001.7917579136</v>
      </c>
      <c r="G110" s="56">
        <f aca="true" t="shared" si="51" ref="G110:Q110">G111+G119</f>
        <v>0</v>
      </c>
      <c r="H110" s="56">
        <f>G110/7.5345</f>
        <v>0</v>
      </c>
      <c r="I110" s="56">
        <f t="shared" si="51"/>
        <v>0</v>
      </c>
      <c r="J110" s="56">
        <f>I110/7.5345</f>
        <v>0</v>
      </c>
      <c r="K110" s="56">
        <f t="shared" si="51"/>
        <v>0</v>
      </c>
      <c r="L110" s="56">
        <f>K110/7.5345</f>
        <v>0</v>
      </c>
      <c r="M110" s="56">
        <f t="shared" si="51"/>
        <v>0</v>
      </c>
      <c r="N110" s="56">
        <f>M110/7.5345</f>
        <v>0</v>
      </c>
      <c r="O110" s="56">
        <f t="shared" si="51"/>
        <v>0</v>
      </c>
      <c r="P110" s="60">
        <f>O110/7.5345</f>
        <v>0</v>
      </c>
      <c r="Q110" s="56">
        <f t="shared" si="51"/>
        <v>0</v>
      </c>
      <c r="R110" s="56">
        <f>Q110/7.5345</f>
        <v>0</v>
      </c>
      <c r="S110" s="56">
        <f>C110</f>
        <v>1635000</v>
      </c>
      <c r="T110" s="56">
        <f>S110/7.5345</f>
        <v>217001.7917579136</v>
      </c>
      <c r="U110" s="56">
        <f>C110</f>
        <v>1635000</v>
      </c>
      <c r="V110" s="112">
        <f>U110/7.5345</f>
        <v>217001.7917579136</v>
      </c>
    </row>
    <row r="111" spans="1:22" s="4" customFormat="1" ht="12.75">
      <c r="A111" s="160">
        <v>31</v>
      </c>
      <c r="B111" s="120" t="s">
        <v>22</v>
      </c>
      <c r="C111" s="56">
        <f>E111+G111+I111+K111+M111+O111+Q111</f>
        <v>1635000</v>
      </c>
      <c r="D111" s="56">
        <f aca="true" t="shared" si="52" ref="D111:D174">C111/7.5345</f>
        <v>217001.7917579136</v>
      </c>
      <c r="E111" s="56">
        <f>E112+E114+E116+E120</f>
        <v>1635000</v>
      </c>
      <c r="F111" s="100">
        <f t="shared" si="31"/>
        <v>217001.7917579136</v>
      </c>
      <c r="G111" s="56">
        <f>G112+G116</f>
        <v>0</v>
      </c>
      <c r="H111" s="56">
        <f>G111/7.5345</f>
        <v>0</v>
      </c>
      <c r="I111" s="56">
        <f>I112+I116</f>
        <v>0</v>
      </c>
      <c r="J111" s="56">
        <f aca="true" t="shared" si="53" ref="J111:J120">I111/7.5345</f>
        <v>0</v>
      </c>
      <c r="K111" s="56">
        <f>K112+K114+K116+GP120</f>
        <v>0</v>
      </c>
      <c r="L111" s="56">
        <f aca="true" t="shared" si="54" ref="L111:L120">K111/7.5345</f>
        <v>0</v>
      </c>
      <c r="M111" s="56">
        <f>M112+M116</f>
        <v>0</v>
      </c>
      <c r="N111" s="56">
        <f>M111/7.5345</f>
        <v>0</v>
      </c>
      <c r="O111" s="56">
        <f>O112+O116</f>
        <v>0</v>
      </c>
      <c r="P111" s="60">
        <f>O111/7.5345</f>
        <v>0</v>
      </c>
      <c r="Q111" s="56">
        <f>Q112+Q116</f>
        <v>0</v>
      </c>
      <c r="R111" s="56">
        <f>Q111/7.5345</f>
        <v>0</v>
      </c>
      <c r="S111" s="56">
        <f>C111</f>
        <v>1635000</v>
      </c>
      <c r="T111" s="56">
        <f>S111/7.5345</f>
        <v>217001.7917579136</v>
      </c>
      <c r="U111" s="56">
        <f>C111</f>
        <v>1635000</v>
      </c>
      <c r="V111" s="112">
        <f>U111/7.5345</f>
        <v>217001.7917579136</v>
      </c>
    </row>
    <row r="112" spans="1:22" s="4" customFormat="1" ht="12.75">
      <c r="A112" s="160">
        <v>311</v>
      </c>
      <c r="B112" s="139" t="s">
        <v>155</v>
      </c>
      <c r="C112" s="56">
        <f>E112+G112+I112+K112+M112+O112+Q112</f>
        <v>1300000</v>
      </c>
      <c r="D112" s="56">
        <f t="shared" si="52"/>
        <v>172539.65093901387</v>
      </c>
      <c r="E112" s="56">
        <f aca="true" t="shared" si="55" ref="E112:Q112">SUM(E113:E113)</f>
        <v>1300000</v>
      </c>
      <c r="F112" s="100">
        <f t="shared" si="31"/>
        <v>172539.65093901387</v>
      </c>
      <c r="G112" s="56">
        <f t="shared" si="55"/>
        <v>0</v>
      </c>
      <c r="H112" s="56">
        <f>G112/7.5345</f>
        <v>0</v>
      </c>
      <c r="I112" s="56">
        <f t="shared" si="55"/>
        <v>0</v>
      </c>
      <c r="J112" s="56">
        <f t="shared" si="53"/>
        <v>0</v>
      </c>
      <c r="K112" s="56">
        <f t="shared" si="55"/>
        <v>0</v>
      </c>
      <c r="L112" s="56">
        <f t="shared" si="54"/>
        <v>0</v>
      </c>
      <c r="M112" s="56">
        <f t="shared" si="55"/>
        <v>0</v>
      </c>
      <c r="N112" s="56">
        <f>M112/7.5345</f>
        <v>0</v>
      </c>
      <c r="O112" s="56">
        <f t="shared" si="55"/>
        <v>0</v>
      </c>
      <c r="P112" s="60">
        <f>O112/7.5345</f>
        <v>0</v>
      </c>
      <c r="Q112" s="56">
        <f t="shared" si="55"/>
        <v>0</v>
      </c>
      <c r="R112" s="56">
        <f>Q112/7.5345</f>
        <v>0</v>
      </c>
      <c r="S112" s="56"/>
      <c r="T112" s="56"/>
      <c r="U112" s="56"/>
      <c r="V112" s="115"/>
    </row>
    <row r="113" spans="1:22" s="71" customFormat="1" ht="12.75">
      <c r="A113" s="143">
        <v>3111</v>
      </c>
      <c r="B113" s="121" t="s">
        <v>44</v>
      </c>
      <c r="C113" s="95">
        <v>1300000</v>
      </c>
      <c r="D113" s="95">
        <f t="shared" si="52"/>
        <v>172539.65093901387</v>
      </c>
      <c r="E113" s="101">
        <v>1300000</v>
      </c>
      <c r="F113" s="101">
        <f t="shared" si="31"/>
        <v>172539.65093901387</v>
      </c>
      <c r="G113" s="95"/>
      <c r="H113" s="95"/>
      <c r="I113" s="95"/>
      <c r="J113" s="56"/>
      <c r="K113" s="95"/>
      <c r="L113" s="56"/>
      <c r="M113" s="95"/>
      <c r="N113" s="95"/>
      <c r="O113" s="95"/>
      <c r="P113" s="89"/>
      <c r="Q113" s="95"/>
      <c r="R113" s="95"/>
      <c r="S113" s="95"/>
      <c r="T113" s="95"/>
      <c r="U113" s="95"/>
      <c r="V113" s="129"/>
    </row>
    <row r="114" spans="1:22" s="81" customFormat="1" ht="12.75">
      <c r="A114" s="165">
        <v>312</v>
      </c>
      <c r="B114" s="124" t="s">
        <v>24</v>
      </c>
      <c r="C114" s="56">
        <f>E114+G114+I114+K114+M114+O114+Q114</f>
        <v>100000</v>
      </c>
      <c r="D114" s="56">
        <f t="shared" si="52"/>
        <v>13272.280841462605</v>
      </c>
      <c r="E114" s="56">
        <f>SUM(E115:E115)</f>
        <v>100000</v>
      </c>
      <c r="F114" s="101">
        <f t="shared" si="31"/>
        <v>13272.280841462605</v>
      </c>
      <c r="G114" s="56"/>
      <c r="H114" s="56"/>
      <c r="I114" s="56"/>
      <c r="J114" s="56"/>
      <c r="K114" s="56">
        <f>SUM(K115:K115)</f>
        <v>0</v>
      </c>
      <c r="L114" s="56">
        <f t="shared" si="54"/>
        <v>0</v>
      </c>
      <c r="M114" s="56"/>
      <c r="N114" s="56"/>
      <c r="O114" s="56"/>
      <c r="P114" s="60"/>
      <c r="Q114" s="56"/>
      <c r="R114" s="56"/>
      <c r="S114" s="56"/>
      <c r="T114" s="56"/>
      <c r="U114" s="56"/>
      <c r="V114" s="115"/>
    </row>
    <row r="115" spans="1:22" s="71" customFormat="1" ht="12.75">
      <c r="A115" s="143">
        <v>3121</v>
      </c>
      <c r="B115" s="121" t="s">
        <v>24</v>
      </c>
      <c r="C115" s="95">
        <v>100000</v>
      </c>
      <c r="D115" s="95">
        <f t="shared" si="52"/>
        <v>13272.280841462605</v>
      </c>
      <c r="E115" s="101">
        <v>100000</v>
      </c>
      <c r="F115" s="101">
        <f>E115/7.5345</f>
        <v>13272.280841462605</v>
      </c>
      <c r="G115" s="95"/>
      <c r="H115" s="95"/>
      <c r="I115" s="95"/>
      <c r="J115" s="56"/>
      <c r="K115" s="95"/>
      <c r="L115" s="56"/>
      <c r="M115" s="95"/>
      <c r="N115" s="95"/>
      <c r="O115" s="95"/>
      <c r="P115" s="89"/>
      <c r="Q115" s="95"/>
      <c r="R115" s="95"/>
      <c r="S115" s="95"/>
      <c r="T115" s="95"/>
      <c r="U115" s="95"/>
      <c r="V115" s="129"/>
    </row>
    <row r="116" spans="1:22" s="4" customFormat="1" ht="12.75">
      <c r="A116" s="160">
        <v>313</v>
      </c>
      <c r="B116" s="120" t="s">
        <v>25</v>
      </c>
      <c r="C116" s="56">
        <f>E116+G116+I116+K116+M116+O116+Q116</f>
        <v>215000</v>
      </c>
      <c r="D116" s="56">
        <f t="shared" si="52"/>
        <v>28535.4038091446</v>
      </c>
      <c r="E116" s="56">
        <f aca="true" t="shared" si="56" ref="E116:Q116">SUM(E117:E118)</f>
        <v>215000</v>
      </c>
      <c r="F116" s="100">
        <f aca="true" t="shared" si="57" ref="F116:F179">E116/7.5345</f>
        <v>28535.4038091446</v>
      </c>
      <c r="G116" s="56">
        <f t="shared" si="56"/>
        <v>0</v>
      </c>
      <c r="H116" s="56">
        <f>G116/7.5345</f>
        <v>0</v>
      </c>
      <c r="I116" s="56">
        <f t="shared" si="56"/>
        <v>0</v>
      </c>
      <c r="J116" s="56">
        <f t="shared" si="53"/>
        <v>0</v>
      </c>
      <c r="K116" s="56">
        <f t="shared" si="56"/>
        <v>0</v>
      </c>
      <c r="L116" s="56">
        <f t="shared" si="54"/>
        <v>0</v>
      </c>
      <c r="M116" s="56">
        <f t="shared" si="56"/>
        <v>0</v>
      </c>
      <c r="N116" s="56">
        <f>M116/7.5345</f>
        <v>0</v>
      </c>
      <c r="O116" s="56">
        <f t="shared" si="56"/>
        <v>0</v>
      </c>
      <c r="P116" s="60">
        <f>O116/7.5345</f>
        <v>0</v>
      </c>
      <c r="Q116" s="56">
        <f t="shared" si="56"/>
        <v>0</v>
      </c>
      <c r="R116" s="56">
        <f>Q116/7.5345</f>
        <v>0</v>
      </c>
      <c r="S116" s="56"/>
      <c r="T116" s="56"/>
      <c r="U116" s="56"/>
      <c r="V116" s="115"/>
    </row>
    <row r="117" spans="1:22" s="71" customFormat="1" ht="12.75">
      <c r="A117" s="143">
        <v>3132</v>
      </c>
      <c r="B117" s="122" t="s">
        <v>46</v>
      </c>
      <c r="C117" s="95">
        <v>215000</v>
      </c>
      <c r="D117" s="95">
        <f t="shared" si="52"/>
        <v>28535.4038091446</v>
      </c>
      <c r="E117" s="95">
        <v>215000</v>
      </c>
      <c r="F117" s="101">
        <f t="shared" si="57"/>
        <v>28535.4038091446</v>
      </c>
      <c r="G117" s="95"/>
      <c r="H117" s="95"/>
      <c r="I117" s="95"/>
      <c r="J117" s="56"/>
      <c r="K117" s="95"/>
      <c r="L117" s="56"/>
      <c r="M117" s="95"/>
      <c r="N117" s="95"/>
      <c r="O117" s="95"/>
      <c r="P117" s="89"/>
      <c r="Q117" s="95"/>
      <c r="R117" s="95"/>
      <c r="S117" s="95"/>
      <c r="T117" s="95"/>
      <c r="U117" s="95"/>
      <c r="V117" s="129"/>
    </row>
    <row r="118" spans="1:22" s="71" customFormat="1" ht="12.75">
      <c r="A118" s="143">
        <v>3133</v>
      </c>
      <c r="B118" s="122" t="s">
        <v>47</v>
      </c>
      <c r="C118" s="95">
        <v>0</v>
      </c>
      <c r="D118" s="95">
        <f t="shared" si="52"/>
        <v>0</v>
      </c>
      <c r="E118" s="95">
        <v>0</v>
      </c>
      <c r="F118" s="101">
        <f t="shared" si="57"/>
        <v>0</v>
      </c>
      <c r="G118" s="95"/>
      <c r="H118" s="95"/>
      <c r="I118" s="95"/>
      <c r="J118" s="56"/>
      <c r="K118" s="95">
        <v>0</v>
      </c>
      <c r="L118" s="95">
        <f t="shared" si="54"/>
        <v>0</v>
      </c>
      <c r="M118" s="95"/>
      <c r="N118" s="95"/>
      <c r="O118" s="95"/>
      <c r="P118" s="89"/>
      <c r="Q118" s="95"/>
      <c r="R118" s="95"/>
      <c r="S118" s="95"/>
      <c r="T118" s="95"/>
      <c r="U118" s="95"/>
      <c r="V118" s="129"/>
    </row>
    <row r="119" spans="1:22" s="4" customFormat="1" ht="12.75">
      <c r="A119" s="160">
        <v>32</v>
      </c>
      <c r="B119" s="120" t="s">
        <v>26</v>
      </c>
      <c r="C119" s="56">
        <f>E119+G119+I119+K119+M119+O119+Q119</f>
        <v>0</v>
      </c>
      <c r="D119" s="56">
        <f t="shared" si="52"/>
        <v>0</v>
      </c>
      <c r="E119" s="56">
        <v>0</v>
      </c>
      <c r="F119" s="100">
        <f t="shared" si="57"/>
        <v>0</v>
      </c>
      <c r="G119" s="56">
        <v>0</v>
      </c>
      <c r="H119" s="56">
        <f>G119/7.5345</f>
        <v>0</v>
      </c>
      <c r="I119" s="56">
        <f>I120+I122</f>
        <v>0</v>
      </c>
      <c r="J119" s="56">
        <f t="shared" si="53"/>
        <v>0</v>
      </c>
      <c r="K119" s="56">
        <f>K120</f>
        <v>0</v>
      </c>
      <c r="L119" s="56">
        <f t="shared" si="54"/>
        <v>0</v>
      </c>
      <c r="M119" s="56">
        <f>M120+M122</f>
        <v>0</v>
      </c>
      <c r="N119" s="56">
        <f>M119/7.5345</f>
        <v>0</v>
      </c>
      <c r="O119" s="56">
        <f>O120+O122</f>
        <v>0</v>
      </c>
      <c r="P119" s="60">
        <f>O119/7.5345</f>
        <v>0</v>
      </c>
      <c r="Q119" s="56">
        <f>Q120+Q122</f>
        <v>0</v>
      </c>
      <c r="R119" s="56">
        <f>Q119/7.5345</f>
        <v>0</v>
      </c>
      <c r="S119" s="56">
        <f>C119</f>
        <v>0</v>
      </c>
      <c r="T119" s="56">
        <f>S119/7.5345</f>
        <v>0</v>
      </c>
      <c r="U119" s="56">
        <f>C119</f>
        <v>0</v>
      </c>
      <c r="V119" s="112">
        <f>U119/7.5345</f>
        <v>0</v>
      </c>
    </row>
    <row r="120" spans="1:22" s="4" customFormat="1" ht="13.5" customHeight="1">
      <c r="A120" s="160">
        <v>321</v>
      </c>
      <c r="B120" s="120" t="s">
        <v>27</v>
      </c>
      <c r="C120" s="56">
        <f>E120+G120+I120+K120+M120+O120+Q120</f>
        <v>20000</v>
      </c>
      <c r="D120" s="56">
        <f t="shared" si="52"/>
        <v>2654.456168292521</v>
      </c>
      <c r="E120" s="56">
        <f>E121</f>
        <v>20000</v>
      </c>
      <c r="F120" s="100">
        <f t="shared" si="57"/>
        <v>2654.456168292521</v>
      </c>
      <c r="G120" s="56">
        <f aca="true" t="shared" si="58" ref="G120:Q120">G121</f>
        <v>0</v>
      </c>
      <c r="H120" s="56">
        <f>G120/7.5345</f>
        <v>0</v>
      </c>
      <c r="I120" s="56">
        <f t="shared" si="58"/>
        <v>0</v>
      </c>
      <c r="J120" s="56">
        <f t="shared" si="53"/>
        <v>0</v>
      </c>
      <c r="K120" s="56">
        <f t="shared" si="58"/>
        <v>0</v>
      </c>
      <c r="L120" s="56">
        <f t="shared" si="54"/>
        <v>0</v>
      </c>
      <c r="M120" s="56">
        <f t="shared" si="58"/>
        <v>0</v>
      </c>
      <c r="N120" s="56">
        <f>M120/7.5345</f>
        <v>0</v>
      </c>
      <c r="O120" s="56">
        <f t="shared" si="58"/>
        <v>0</v>
      </c>
      <c r="P120" s="60">
        <f>O120/7.5345</f>
        <v>0</v>
      </c>
      <c r="Q120" s="56">
        <f t="shared" si="58"/>
        <v>0</v>
      </c>
      <c r="R120" s="56">
        <f>Q120/7.5345</f>
        <v>0</v>
      </c>
      <c r="S120" s="56"/>
      <c r="T120" s="56"/>
      <c r="U120" s="56"/>
      <c r="V120" s="115"/>
    </row>
    <row r="121" spans="1:22" s="71" customFormat="1" ht="15.75" customHeight="1">
      <c r="A121" s="143">
        <v>3212</v>
      </c>
      <c r="B121" s="123" t="s">
        <v>71</v>
      </c>
      <c r="C121" s="95">
        <v>20000</v>
      </c>
      <c r="D121" s="95">
        <f t="shared" si="52"/>
        <v>2654.456168292521</v>
      </c>
      <c r="E121" s="95">
        <v>20000</v>
      </c>
      <c r="F121" s="101">
        <f t="shared" si="57"/>
        <v>2654.456168292521</v>
      </c>
      <c r="G121" s="95"/>
      <c r="H121" s="95"/>
      <c r="I121" s="95"/>
      <c r="J121" s="95"/>
      <c r="K121" s="95"/>
      <c r="L121" s="95"/>
      <c r="M121" s="95"/>
      <c r="N121" s="95"/>
      <c r="O121" s="95"/>
      <c r="P121" s="89"/>
      <c r="Q121" s="95"/>
      <c r="R121" s="95"/>
      <c r="S121" s="95"/>
      <c r="T121" s="95"/>
      <c r="U121" s="95"/>
      <c r="V121" s="129"/>
    </row>
    <row r="122" spans="1:22" s="26" customFormat="1" ht="43.5" customHeight="1">
      <c r="A122" s="162" t="s">
        <v>174</v>
      </c>
      <c r="B122" s="138" t="s">
        <v>145</v>
      </c>
      <c r="C122" s="117">
        <f>C123</f>
        <v>170000</v>
      </c>
      <c r="D122" s="140">
        <f t="shared" si="52"/>
        <v>22562.877430486427</v>
      </c>
      <c r="E122" s="117">
        <f aca="true" t="shared" si="59" ref="E122:U122">E123</f>
        <v>170000</v>
      </c>
      <c r="F122" s="99">
        <f t="shared" si="57"/>
        <v>22562.877430486427</v>
      </c>
      <c r="G122" s="117">
        <f t="shared" si="59"/>
        <v>0</v>
      </c>
      <c r="H122" s="117">
        <f>G122/7.5345</f>
        <v>0</v>
      </c>
      <c r="I122" s="117">
        <f t="shared" si="59"/>
        <v>0</v>
      </c>
      <c r="J122" s="117">
        <f>I122/7.5345</f>
        <v>0</v>
      </c>
      <c r="K122" s="117">
        <f t="shared" si="59"/>
        <v>0</v>
      </c>
      <c r="L122" s="117">
        <f>K122/7.5345</f>
        <v>0</v>
      </c>
      <c r="M122" s="117">
        <f t="shared" si="59"/>
        <v>0</v>
      </c>
      <c r="N122" s="117">
        <f>M122/7.5345</f>
        <v>0</v>
      </c>
      <c r="O122" s="117">
        <f t="shared" si="59"/>
        <v>0</v>
      </c>
      <c r="P122" s="117">
        <f>O122/7.5345</f>
        <v>0</v>
      </c>
      <c r="Q122" s="117">
        <f t="shared" si="59"/>
        <v>0</v>
      </c>
      <c r="R122" s="117">
        <f>Q122/7.5345</f>
        <v>0</v>
      </c>
      <c r="S122" s="117">
        <f t="shared" si="59"/>
        <v>170000</v>
      </c>
      <c r="T122" s="117">
        <f>S122/7.5345</f>
        <v>22562.877430486427</v>
      </c>
      <c r="U122" s="117">
        <f t="shared" si="59"/>
        <v>170000</v>
      </c>
      <c r="V122" s="118">
        <f>U122/7.5345</f>
        <v>22562.877430486427</v>
      </c>
    </row>
    <row r="123" spans="1:22" s="57" customFormat="1" ht="13.5">
      <c r="A123" s="160">
        <v>3</v>
      </c>
      <c r="B123" s="119" t="s">
        <v>21</v>
      </c>
      <c r="C123" s="56">
        <f>E123+G123+I123+K123+M123+O123+Q123</f>
        <v>170000</v>
      </c>
      <c r="D123" s="56">
        <f t="shared" si="52"/>
        <v>22562.877430486427</v>
      </c>
      <c r="E123" s="56">
        <f aca="true" t="shared" si="60" ref="E123:Q123">E124+E132</f>
        <v>170000</v>
      </c>
      <c r="F123" s="100">
        <f t="shared" si="57"/>
        <v>22562.877430486427</v>
      </c>
      <c r="G123" s="56">
        <f t="shared" si="60"/>
        <v>0</v>
      </c>
      <c r="H123" s="56">
        <f>G123/7.5345</f>
        <v>0</v>
      </c>
      <c r="I123" s="56">
        <f t="shared" si="60"/>
        <v>0</v>
      </c>
      <c r="J123" s="56">
        <f>I123/7.5345</f>
        <v>0</v>
      </c>
      <c r="K123" s="56">
        <f t="shared" si="60"/>
        <v>0</v>
      </c>
      <c r="L123" s="56">
        <f>K123/7.5345</f>
        <v>0</v>
      </c>
      <c r="M123" s="56">
        <f t="shared" si="60"/>
        <v>0</v>
      </c>
      <c r="N123" s="56">
        <f>M123/7.5345</f>
        <v>0</v>
      </c>
      <c r="O123" s="56">
        <f t="shared" si="60"/>
        <v>0</v>
      </c>
      <c r="P123" s="60">
        <f>O123/7.5345</f>
        <v>0</v>
      </c>
      <c r="Q123" s="56">
        <f t="shared" si="60"/>
        <v>0</v>
      </c>
      <c r="R123" s="56">
        <f>Q123/7.5345</f>
        <v>0</v>
      </c>
      <c r="S123" s="56">
        <f>C123</f>
        <v>170000</v>
      </c>
      <c r="T123" s="56">
        <f>S123/7.5345</f>
        <v>22562.877430486427</v>
      </c>
      <c r="U123" s="56">
        <f>C123</f>
        <v>170000</v>
      </c>
      <c r="V123" s="112">
        <f>U123/7.5345</f>
        <v>22562.877430486427</v>
      </c>
    </row>
    <row r="124" spans="1:22" s="4" customFormat="1" ht="12.75">
      <c r="A124" s="160">
        <v>31</v>
      </c>
      <c r="B124" s="120" t="s">
        <v>22</v>
      </c>
      <c r="C124" s="56">
        <f>E124+G124+I124+K124+M124+O124+Q124</f>
        <v>170000</v>
      </c>
      <c r="D124" s="56">
        <f t="shared" si="52"/>
        <v>22562.877430486427</v>
      </c>
      <c r="E124" s="56">
        <f>E125+E127+E129+E133</f>
        <v>170000</v>
      </c>
      <c r="F124" s="100">
        <f t="shared" si="57"/>
        <v>22562.877430486427</v>
      </c>
      <c r="G124" s="56">
        <f>G125+G129</f>
        <v>0</v>
      </c>
      <c r="H124" s="56">
        <f>G124/7.5345</f>
        <v>0</v>
      </c>
      <c r="I124" s="56">
        <f>I125+I129</f>
        <v>0</v>
      </c>
      <c r="J124" s="56">
        <f aca="true" t="shared" si="61" ref="J124:J133">I124/7.5345</f>
        <v>0</v>
      </c>
      <c r="K124" s="56">
        <f>K125+K127+K129+GP133</f>
        <v>0</v>
      </c>
      <c r="L124" s="56">
        <f aca="true" t="shared" si="62" ref="L124:L138">K124/7.5345</f>
        <v>0</v>
      </c>
      <c r="M124" s="56">
        <f>M125+M129</f>
        <v>0</v>
      </c>
      <c r="N124" s="56">
        <f>M124/7.5345</f>
        <v>0</v>
      </c>
      <c r="O124" s="56">
        <f>O125+O129</f>
        <v>0</v>
      </c>
      <c r="P124" s="60">
        <f>O124/7.5345</f>
        <v>0</v>
      </c>
      <c r="Q124" s="56">
        <f>Q125+Q129</f>
        <v>0</v>
      </c>
      <c r="R124" s="56">
        <f>Q124/7.5345</f>
        <v>0</v>
      </c>
      <c r="S124" s="56">
        <f>C124</f>
        <v>170000</v>
      </c>
      <c r="T124" s="56">
        <f>S124/7.5345</f>
        <v>22562.877430486427</v>
      </c>
      <c r="U124" s="56">
        <f>C124</f>
        <v>170000</v>
      </c>
      <c r="V124" s="112">
        <f>U124/7.5345</f>
        <v>22562.877430486427</v>
      </c>
    </row>
    <row r="125" spans="1:22" s="4" customFormat="1" ht="12.75">
      <c r="A125" s="160">
        <v>311</v>
      </c>
      <c r="B125" s="120" t="s">
        <v>160</v>
      </c>
      <c r="C125" s="56">
        <f>E125+G125+I125+K125+M125+O125+Q125</f>
        <v>135000</v>
      </c>
      <c r="D125" s="56">
        <f t="shared" si="52"/>
        <v>17917.579135974516</v>
      </c>
      <c r="E125" s="56">
        <f aca="true" t="shared" si="63" ref="E125:Q125">SUM(E126:E126)</f>
        <v>135000</v>
      </c>
      <c r="F125" s="100">
        <f t="shared" si="57"/>
        <v>17917.579135974516</v>
      </c>
      <c r="G125" s="56">
        <f t="shared" si="63"/>
        <v>0</v>
      </c>
      <c r="H125" s="56">
        <f>G125/7.5345</f>
        <v>0</v>
      </c>
      <c r="I125" s="56">
        <f t="shared" si="63"/>
        <v>0</v>
      </c>
      <c r="J125" s="56">
        <f t="shared" si="61"/>
        <v>0</v>
      </c>
      <c r="K125" s="56">
        <f t="shared" si="63"/>
        <v>0</v>
      </c>
      <c r="L125" s="56">
        <f t="shared" si="62"/>
        <v>0</v>
      </c>
      <c r="M125" s="56">
        <f t="shared" si="63"/>
        <v>0</v>
      </c>
      <c r="N125" s="56">
        <f>M125/7.5345</f>
        <v>0</v>
      </c>
      <c r="O125" s="56">
        <f t="shared" si="63"/>
        <v>0</v>
      </c>
      <c r="P125" s="60">
        <f>O125/7.5345</f>
        <v>0</v>
      </c>
      <c r="Q125" s="56">
        <f t="shared" si="63"/>
        <v>0</v>
      </c>
      <c r="R125" s="56">
        <f>Q125/7.5345</f>
        <v>0</v>
      </c>
      <c r="S125" s="56"/>
      <c r="T125" s="56"/>
      <c r="U125" s="56"/>
      <c r="V125" s="115"/>
    </row>
    <row r="126" spans="1:22" s="71" customFormat="1" ht="12.75">
      <c r="A126" s="143">
        <v>3111</v>
      </c>
      <c r="B126" s="121" t="s">
        <v>44</v>
      </c>
      <c r="C126" s="56">
        <f>E126+G126+I126+K126+M126+O126+Q126</f>
        <v>135000</v>
      </c>
      <c r="D126" s="56">
        <f t="shared" si="52"/>
        <v>17917.579135974516</v>
      </c>
      <c r="E126" s="101">
        <v>135000</v>
      </c>
      <c r="F126" s="101">
        <f t="shared" si="57"/>
        <v>17917.579135974516</v>
      </c>
      <c r="G126" s="95"/>
      <c r="H126" s="95"/>
      <c r="I126" s="95"/>
      <c r="J126" s="56"/>
      <c r="K126" s="95">
        <v>0</v>
      </c>
      <c r="L126" s="95">
        <f t="shared" si="62"/>
        <v>0</v>
      </c>
      <c r="M126" s="95"/>
      <c r="N126" s="95"/>
      <c r="O126" s="95"/>
      <c r="P126" s="89"/>
      <c r="Q126" s="95"/>
      <c r="R126" s="95"/>
      <c r="S126" s="95"/>
      <c r="T126" s="95"/>
      <c r="U126" s="95"/>
      <c r="V126" s="129"/>
    </row>
    <row r="127" spans="1:22" s="81" customFormat="1" ht="12.75">
      <c r="A127" s="165">
        <v>312</v>
      </c>
      <c r="B127" s="124" t="s">
        <v>24</v>
      </c>
      <c r="C127" s="56">
        <f>E127+G127+I127+K127+M127+O127+Q127</f>
        <v>6000</v>
      </c>
      <c r="D127" s="56">
        <f t="shared" si="52"/>
        <v>796.3368504877562</v>
      </c>
      <c r="E127" s="56">
        <f>SUM(E128:E128)</f>
        <v>6000</v>
      </c>
      <c r="F127" s="100">
        <f t="shared" si="57"/>
        <v>796.3368504877562</v>
      </c>
      <c r="G127" s="56"/>
      <c r="H127" s="56"/>
      <c r="I127" s="56"/>
      <c r="J127" s="56"/>
      <c r="K127" s="56">
        <f>SUM(K128:K128)</f>
        <v>0</v>
      </c>
      <c r="L127" s="56">
        <f t="shared" si="62"/>
        <v>0</v>
      </c>
      <c r="M127" s="56"/>
      <c r="N127" s="56"/>
      <c r="O127" s="56"/>
      <c r="P127" s="60"/>
      <c r="Q127" s="56"/>
      <c r="R127" s="56"/>
      <c r="S127" s="56"/>
      <c r="T127" s="56"/>
      <c r="U127" s="56"/>
      <c r="V127" s="115"/>
    </row>
    <row r="128" spans="1:22" s="71" customFormat="1" ht="12.75">
      <c r="A128" s="143">
        <v>3121</v>
      </c>
      <c r="B128" s="121" t="s">
        <v>24</v>
      </c>
      <c r="C128" s="95">
        <v>6000</v>
      </c>
      <c r="D128" s="95">
        <f t="shared" si="52"/>
        <v>796.3368504877562</v>
      </c>
      <c r="E128" s="101">
        <v>6000</v>
      </c>
      <c r="F128" s="101">
        <f t="shared" si="57"/>
        <v>796.3368504877562</v>
      </c>
      <c r="G128" s="95"/>
      <c r="H128" s="95"/>
      <c r="I128" s="95"/>
      <c r="J128" s="56"/>
      <c r="K128" s="95">
        <v>0</v>
      </c>
      <c r="L128" s="95">
        <f t="shared" si="62"/>
        <v>0</v>
      </c>
      <c r="M128" s="95"/>
      <c r="N128" s="95"/>
      <c r="O128" s="95"/>
      <c r="P128" s="89"/>
      <c r="Q128" s="95"/>
      <c r="R128" s="95"/>
      <c r="S128" s="95"/>
      <c r="T128" s="95"/>
      <c r="U128" s="95"/>
      <c r="V128" s="129"/>
    </row>
    <row r="129" spans="1:22" s="4" customFormat="1" ht="12.75">
      <c r="A129" s="160">
        <v>313</v>
      </c>
      <c r="B129" s="120" t="s">
        <v>25</v>
      </c>
      <c r="C129" s="56">
        <f>E129+G129+I129+K129+M129+O129+Q129</f>
        <v>22000</v>
      </c>
      <c r="D129" s="56">
        <f t="shared" si="52"/>
        <v>2919.901785121773</v>
      </c>
      <c r="E129" s="56">
        <f aca="true" t="shared" si="64" ref="E129:Q129">SUM(E130:E131)</f>
        <v>22000</v>
      </c>
      <c r="F129" s="100">
        <f t="shared" si="57"/>
        <v>2919.901785121773</v>
      </c>
      <c r="G129" s="56">
        <f t="shared" si="64"/>
        <v>0</v>
      </c>
      <c r="H129" s="56">
        <f>G129/7.5345</f>
        <v>0</v>
      </c>
      <c r="I129" s="56">
        <f t="shared" si="64"/>
        <v>0</v>
      </c>
      <c r="J129" s="56">
        <f t="shared" si="61"/>
        <v>0</v>
      </c>
      <c r="K129" s="56">
        <f t="shared" si="64"/>
        <v>0</v>
      </c>
      <c r="L129" s="56">
        <f t="shared" si="62"/>
        <v>0</v>
      </c>
      <c r="M129" s="56">
        <f t="shared" si="64"/>
        <v>0</v>
      </c>
      <c r="N129" s="56">
        <f>M129/7.5345</f>
        <v>0</v>
      </c>
      <c r="O129" s="56">
        <f t="shared" si="64"/>
        <v>0</v>
      </c>
      <c r="P129" s="60">
        <f>O129/7.5345</f>
        <v>0</v>
      </c>
      <c r="Q129" s="56">
        <f t="shared" si="64"/>
        <v>0</v>
      </c>
      <c r="R129" s="56">
        <f>Q129/7.5345</f>
        <v>0</v>
      </c>
      <c r="S129" s="56"/>
      <c r="T129" s="56"/>
      <c r="U129" s="56"/>
      <c r="V129" s="115"/>
    </row>
    <row r="130" spans="1:22" s="71" customFormat="1" ht="12.75">
      <c r="A130" s="143">
        <v>3132</v>
      </c>
      <c r="B130" s="122" t="s">
        <v>127</v>
      </c>
      <c r="C130" s="95"/>
      <c r="D130" s="56"/>
      <c r="E130" s="95">
        <v>0</v>
      </c>
      <c r="F130" s="101">
        <f t="shared" si="57"/>
        <v>0</v>
      </c>
      <c r="G130" s="95"/>
      <c r="H130" s="95"/>
      <c r="I130" s="95"/>
      <c r="J130" s="56"/>
      <c r="K130" s="95">
        <v>0</v>
      </c>
      <c r="L130" s="95">
        <f t="shared" si="62"/>
        <v>0</v>
      </c>
      <c r="M130" s="95"/>
      <c r="N130" s="95"/>
      <c r="O130" s="95"/>
      <c r="P130" s="89"/>
      <c r="Q130" s="95"/>
      <c r="R130" s="95"/>
      <c r="S130" s="95"/>
      <c r="T130" s="95"/>
      <c r="U130" s="95"/>
      <c r="V130" s="129"/>
    </row>
    <row r="131" spans="1:22" s="71" customFormat="1" ht="12.75">
      <c r="A131" s="143">
        <v>3133</v>
      </c>
      <c r="B131" s="122" t="s">
        <v>47</v>
      </c>
      <c r="C131" s="95">
        <v>22000</v>
      </c>
      <c r="D131" s="95">
        <f t="shared" si="52"/>
        <v>2919.901785121773</v>
      </c>
      <c r="E131" s="95">
        <v>22000</v>
      </c>
      <c r="F131" s="101">
        <f t="shared" si="57"/>
        <v>2919.901785121773</v>
      </c>
      <c r="G131" s="95"/>
      <c r="H131" s="95"/>
      <c r="I131" s="95"/>
      <c r="J131" s="56"/>
      <c r="K131" s="95">
        <v>0</v>
      </c>
      <c r="L131" s="95">
        <f t="shared" si="62"/>
        <v>0</v>
      </c>
      <c r="M131" s="95"/>
      <c r="N131" s="95"/>
      <c r="O131" s="95"/>
      <c r="P131" s="89"/>
      <c r="Q131" s="95"/>
      <c r="R131" s="95"/>
      <c r="S131" s="95"/>
      <c r="T131" s="95"/>
      <c r="U131" s="95"/>
      <c r="V131" s="129"/>
    </row>
    <row r="132" spans="1:22" s="4" customFormat="1" ht="12.75">
      <c r="A132" s="160">
        <v>32</v>
      </c>
      <c r="B132" s="120" t="s">
        <v>26</v>
      </c>
      <c r="C132" s="56">
        <f aca="true" t="shared" si="65" ref="C132:C137">E132+G132+I132+K132+M132+O132+Q132</f>
        <v>0</v>
      </c>
      <c r="D132" s="56">
        <f t="shared" si="52"/>
        <v>0</v>
      </c>
      <c r="E132" s="56">
        <v>0</v>
      </c>
      <c r="F132" s="100">
        <f t="shared" si="57"/>
        <v>0</v>
      </c>
      <c r="G132" s="56">
        <v>0</v>
      </c>
      <c r="H132" s="56">
        <f>G132/7.5345</f>
        <v>0</v>
      </c>
      <c r="I132" s="56">
        <f>I133+I135</f>
        <v>0</v>
      </c>
      <c r="J132" s="56">
        <f t="shared" si="61"/>
        <v>0</v>
      </c>
      <c r="K132" s="56">
        <f>K133+K135+K137</f>
        <v>0</v>
      </c>
      <c r="L132" s="56">
        <f t="shared" si="62"/>
        <v>0</v>
      </c>
      <c r="M132" s="56">
        <f>M133+M135</f>
        <v>0</v>
      </c>
      <c r="N132" s="56">
        <f>M132/7.5345</f>
        <v>0</v>
      </c>
      <c r="O132" s="56">
        <f>O133+O135</f>
        <v>0</v>
      </c>
      <c r="P132" s="60">
        <f>O132/7.5345</f>
        <v>0</v>
      </c>
      <c r="Q132" s="56">
        <f>Q133+Q135</f>
        <v>0</v>
      </c>
      <c r="R132" s="56">
        <f>Q132/7.5345</f>
        <v>0</v>
      </c>
      <c r="S132" s="56">
        <f>C132</f>
        <v>0</v>
      </c>
      <c r="T132" s="56">
        <f>S132/7.5345</f>
        <v>0</v>
      </c>
      <c r="U132" s="56">
        <f>C132</f>
        <v>0</v>
      </c>
      <c r="V132" s="112">
        <f>U132/7.5345</f>
        <v>0</v>
      </c>
    </row>
    <row r="133" spans="1:22" s="4" customFormat="1" ht="13.5" customHeight="1">
      <c r="A133" s="160">
        <v>321</v>
      </c>
      <c r="B133" s="120" t="s">
        <v>27</v>
      </c>
      <c r="C133" s="56">
        <f t="shared" si="65"/>
        <v>7000</v>
      </c>
      <c r="D133" s="56">
        <f t="shared" si="52"/>
        <v>929.0596589023824</v>
      </c>
      <c r="E133" s="56">
        <f aca="true" t="shared" si="66" ref="E133:Q133">E134</f>
        <v>7000</v>
      </c>
      <c r="F133" s="100">
        <f t="shared" si="57"/>
        <v>929.0596589023824</v>
      </c>
      <c r="G133" s="56">
        <f t="shared" si="66"/>
        <v>0</v>
      </c>
      <c r="H133" s="56">
        <f>G133/7.5345</f>
        <v>0</v>
      </c>
      <c r="I133" s="56">
        <f t="shared" si="66"/>
        <v>0</v>
      </c>
      <c r="J133" s="56">
        <f t="shared" si="61"/>
        <v>0</v>
      </c>
      <c r="K133" s="56">
        <f t="shared" si="66"/>
        <v>0</v>
      </c>
      <c r="L133" s="56">
        <f t="shared" si="62"/>
        <v>0</v>
      </c>
      <c r="M133" s="56">
        <f t="shared" si="66"/>
        <v>0</v>
      </c>
      <c r="N133" s="56">
        <f>M133/7.5345</f>
        <v>0</v>
      </c>
      <c r="O133" s="56">
        <f t="shared" si="66"/>
        <v>0</v>
      </c>
      <c r="P133" s="60">
        <f>O133/7.5345</f>
        <v>0</v>
      </c>
      <c r="Q133" s="56">
        <f t="shared" si="66"/>
        <v>0</v>
      </c>
      <c r="R133" s="56">
        <f>Q133/7.5345</f>
        <v>0</v>
      </c>
      <c r="S133" s="56"/>
      <c r="T133" s="56"/>
      <c r="U133" s="56"/>
      <c r="V133" s="115"/>
    </row>
    <row r="134" spans="1:22" s="71" customFormat="1" ht="14.25" customHeight="1">
      <c r="A134" s="143">
        <v>3212</v>
      </c>
      <c r="B134" s="123" t="s">
        <v>71</v>
      </c>
      <c r="C134" s="95">
        <v>7000</v>
      </c>
      <c r="D134" s="95">
        <f t="shared" si="52"/>
        <v>929.0596589023824</v>
      </c>
      <c r="E134" s="95">
        <v>7000</v>
      </c>
      <c r="F134" s="101">
        <f t="shared" si="57"/>
        <v>929.0596589023824</v>
      </c>
      <c r="G134" s="95"/>
      <c r="H134" s="95"/>
      <c r="I134" s="95"/>
      <c r="J134" s="95"/>
      <c r="K134" s="95">
        <v>0</v>
      </c>
      <c r="L134" s="95">
        <f t="shared" si="62"/>
        <v>0</v>
      </c>
      <c r="M134" s="95"/>
      <c r="N134" s="95"/>
      <c r="O134" s="95"/>
      <c r="P134" s="89"/>
      <c r="Q134" s="95"/>
      <c r="R134" s="95"/>
      <c r="S134" s="95"/>
      <c r="T134" s="95"/>
      <c r="U134" s="95"/>
      <c r="V134" s="129"/>
    </row>
    <row r="135" spans="1:22" s="4" customFormat="1" ht="12.75">
      <c r="A135" s="165">
        <v>322</v>
      </c>
      <c r="B135" s="141" t="s">
        <v>28</v>
      </c>
      <c r="C135" s="56">
        <f t="shared" si="65"/>
        <v>0</v>
      </c>
      <c r="D135" s="56">
        <f t="shared" si="52"/>
        <v>0</v>
      </c>
      <c r="E135" s="56"/>
      <c r="F135" s="101">
        <f t="shared" si="57"/>
        <v>0</v>
      </c>
      <c r="G135" s="56"/>
      <c r="H135" s="56"/>
      <c r="I135" s="56"/>
      <c r="J135" s="56"/>
      <c r="K135" s="56">
        <f>K136</f>
        <v>0</v>
      </c>
      <c r="L135" s="56">
        <f t="shared" si="62"/>
        <v>0</v>
      </c>
      <c r="M135" s="56"/>
      <c r="N135" s="56"/>
      <c r="O135" s="56"/>
      <c r="P135" s="60"/>
      <c r="Q135" s="56"/>
      <c r="R135" s="56"/>
      <c r="S135" s="56"/>
      <c r="T135" s="56"/>
      <c r="U135" s="56"/>
      <c r="V135" s="115"/>
    </row>
    <row r="136" spans="1:22" s="71" customFormat="1" ht="12.75">
      <c r="A136" s="143">
        <v>3222</v>
      </c>
      <c r="B136" s="123" t="s">
        <v>107</v>
      </c>
      <c r="C136" s="95"/>
      <c r="D136" s="56"/>
      <c r="E136" s="95"/>
      <c r="F136" s="101"/>
      <c r="G136" s="95"/>
      <c r="H136" s="95"/>
      <c r="I136" s="95"/>
      <c r="J136" s="95"/>
      <c r="K136" s="95">
        <v>0</v>
      </c>
      <c r="L136" s="95">
        <f t="shared" si="62"/>
        <v>0</v>
      </c>
      <c r="M136" s="95"/>
      <c r="N136" s="95"/>
      <c r="O136" s="95"/>
      <c r="P136" s="89"/>
      <c r="Q136" s="95"/>
      <c r="R136" s="95"/>
      <c r="S136" s="95"/>
      <c r="T136" s="95"/>
      <c r="U136" s="95"/>
      <c r="V136" s="129"/>
    </row>
    <row r="137" spans="1:22" s="71" customFormat="1" ht="12.75">
      <c r="A137" s="143">
        <v>323</v>
      </c>
      <c r="B137" s="123" t="s">
        <v>29</v>
      </c>
      <c r="C137" s="56">
        <f t="shared" si="65"/>
        <v>0</v>
      </c>
      <c r="D137" s="56">
        <f t="shared" si="52"/>
        <v>0</v>
      </c>
      <c r="E137" s="95"/>
      <c r="F137" s="101">
        <f t="shared" si="57"/>
        <v>0</v>
      </c>
      <c r="G137" s="95"/>
      <c r="H137" s="95"/>
      <c r="I137" s="95"/>
      <c r="J137" s="95"/>
      <c r="K137" s="56">
        <f>K138</f>
        <v>0</v>
      </c>
      <c r="L137" s="56">
        <f t="shared" si="62"/>
        <v>0</v>
      </c>
      <c r="M137" s="95"/>
      <c r="N137" s="95"/>
      <c r="O137" s="95"/>
      <c r="P137" s="89"/>
      <c r="Q137" s="95"/>
      <c r="R137" s="95"/>
      <c r="S137" s="95"/>
      <c r="T137" s="95"/>
      <c r="U137" s="95"/>
      <c r="V137" s="129"/>
    </row>
    <row r="138" spans="1:22" s="71" customFormat="1" ht="12.75">
      <c r="A138" s="143">
        <v>3231</v>
      </c>
      <c r="B138" s="123" t="s">
        <v>109</v>
      </c>
      <c r="C138" s="95"/>
      <c r="D138" s="56"/>
      <c r="E138" s="95"/>
      <c r="F138" s="101"/>
      <c r="G138" s="95"/>
      <c r="H138" s="95"/>
      <c r="I138" s="95"/>
      <c r="J138" s="95"/>
      <c r="K138" s="95">
        <v>0</v>
      </c>
      <c r="L138" s="95">
        <f t="shared" si="62"/>
        <v>0</v>
      </c>
      <c r="M138" s="95"/>
      <c r="N138" s="95"/>
      <c r="O138" s="95"/>
      <c r="P138" s="89"/>
      <c r="Q138" s="95"/>
      <c r="R138" s="95"/>
      <c r="S138" s="95"/>
      <c r="T138" s="95"/>
      <c r="U138" s="95"/>
      <c r="V138" s="129"/>
    </row>
    <row r="139" spans="1:22" s="26" customFormat="1" ht="27" customHeight="1">
      <c r="A139" s="162" t="s">
        <v>105</v>
      </c>
      <c r="B139" s="138" t="s">
        <v>110</v>
      </c>
      <c r="C139" s="117">
        <f>C140</f>
        <v>471000</v>
      </c>
      <c r="D139" s="140">
        <f t="shared" si="52"/>
        <v>62512.44276328887</v>
      </c>
      <c r="E139" s="117">
        <f aca="true" t="shared" si="67" ref="E139:U139">E140</f>
        <v>0</v>
      </c>
      <c r="F139" s="99">
        <f t="shared" si="57"/>
        <v>0</v>
      </c>
      <c r="G139" s="117">
        <f t="shared" si="67"/>
        <v>0</v>
      </c>
      <c r="H139" s="117">
        <f>G139/7.5345</f>
        <v>0</v>
      </c>
      <c r="I139" s="117">
        <f t="shared" si="67"/>
        <v>300000</v>
      </c>
      <c r="J139" s="117">
        <f>I139/7.5345</f>
        <v>39816.842524387816</v>
      </c>
      <c r="K139" s="117">
        <f t="shared" si="67"/>
        <v>0</v>
      </c>
      <c r="L139" s="117">
        <f>K139/7.5345</f>
        <v>0</v>
      </c>
      <c r="M139" s="117">
        <f t="shared" si="67"/>
        <v>0</v>
      </c>
      <c r="N139" s="117">
        <f>M139/7.5345</f>
        <v>0</v>
      </c>
      <c r="O139" s="117">
        <f t="shared" si="67"/>
        <v>0</v>
      </c>
      <c r="P139" s="117">
        <f>O139/7.5345</f>
        <v>0</v>
      </c>
      <c r="Q139" s="117">
        <f t="shared" si="67"/>
        <v>171000</v>
      </c>
      <c r="R139" s="117">
        <f>Q139/7.5345</f>
        <v>22695.600238901054</v>
      </c>
      <c r="S139" s="117">
        <f t="shared" si="67"/>
        <v>471000</v>
      </c>
      <c r="T139" s="117">
        <f>S139/7.5345</f>
        <v>62512.44276328887</v>
      </c>
      <c r="U139" s="117">
        <f t="shared" si="67"/>
        <v>471000</v>
      </c>
      <c r="V139" s="118">
        <f>U139/7.5345</f>
        <v>62512.44276328887</v>
      </c>
    </row>
    <row r="140" spans="1:22" s="57" customFormat="1" ht="13.5">
      <c r="A140" s="160">
        <v>3</v>
      </c>
      <c r="B140" s="119" t="s">
        <v>21</v>
      </c>
      <c r="C140" s="56">
        <f>E140+G140+I140+K140+M140+O140+Q140</f>
        <v>471000</v>
      </c>
      <c r="D140" s="56">
        <f t="shared" si="52"/>
        <v>62512.44276328887</v>
      </c>
      <c r="E140" s="56">
        <f aca="true" t="shared" si="68" ref="E140:Q140">E141+E149</f>
        <v>0</v>
      </c>
      <c r="F140" s="102">
        <f t="shared" si="57"/>
        <v>0</v>
      </c>
      <c r="G140" s="56">
        <f t="shared" si="68"/>
        <v>0</v>
      </c>
      <c r="H140" s="56">
        <f>G140/7.5345</f>
        <v>0</v>
      </c>
      <c r="I140" s="56">
        <f t="shared" si="68"/>
        <v>300000</v>
      </c>
      <c r="J140" s="56">
        <f>I140/7.5345</f>
        <v>39816.842524387816</v>
      </c>
      <c r="K140" s="56">
        <f>K141+K149+K151</f>
        <v>0</v>
      </c>
      <c r="L140" s="56">
        <f>K140/7.5345</f>
        <v>0</v>
      </c>
      <c r="M140" s="56">
        <f t="shared" si="68"/>
        <v>0</v>
      </c>
      <c r="N140" s="56">
        <f>M140/7.5345</f>
        <v>0</v>
      </c>
      <c r="O140" s="56">
        <f t="shared" si="68"/>
        <v>0</v>
      </c>
      <c r="P140" s="60">
        <f>O140/7.5345</f>
        <v>0</v>
      </c>
      <c r="Q140" s="56">
        <f t="shared" si="68"/>
        <v>171000</v>
      </c>
      <c r="R140" s="56">
        <f aca="true" t="shared" si="69" ref="R140:R151">Q140/7.5345</f>
        <v>22695.600238901054</v>
      </c>
      <c r="S140" s="56">
        <f>C140</f>
        <v>471000</v>
      </c>
      <c r="T140" s="56">
        <f>S140/7.5345</f>
        <v>62512.44276328887</v>
      </c>
      <c r="U140" s="56">
        <f>C140</f>
        <v>471000</v>
      </c>
      <c r="V140" s="112">
        <f>U140/7.5345</f>
        <v>62512.44276328887</v>
      </c>
    </row>
    <row r="141" spans="1:22" s="4" customFormat="1" ht="12.75">
      <c r="A141" s="160">
        <v>31</v>
      </c>
      <c r="B141" s="120" t="s">
        <v>22</v>
      </c>
      <c r="C141" s="56">
        <f>E141+G141+I141+K141+M141+O141+Q141</f>
        <v>163000</v>
      </c>
      <c r="D141" s="56">
        <f t="shared" si="52"/>
        <v>21633.817771584047</v>
      </c>
      <c r="E141" s="56">
        <f>E142+E144+E146+E150</f>
        <v>0</v>
      </c>
      <c r="F141" s="102">
        <f t="shared" si="57"/>
        <v>0</v>
      </c>
      <c r="G141" s="56">
        <f>G142+G146</f>
        <v>0</v>
      </c>
      <c r="H141" s="56">
        <f>G141/7.5345</f>
        <v>0</v>
      </c>
      <c r="I141" s="56">
        <f>I142+I146</f>
        <v>0</v>
      </c>
      <c r="J141" s="56">
        <f aca="true" t="shared" si="70" ref="J141:J154">I141/7.5345</f>
        <v>0</v>
      </c>
      <c r="K141" s="56">
        <f>K142+K144+K146+GP150</f>
        <v>0</v>
      </c>
      <c r="L141" s="56">
        <f aca="true" t="shared" si="71" ref="L141:L152">K141/7.5345</f>
        <v>0</v>
      </c>
      <c r="M141" s="56">
        <f>M142+M146</f>
        <v>0</v>
      </c>
      <c r="N141" s="56">
        <f>M141/7.5345</f>
        <v>0</v>
      </c>
      <c r="O141" s="56">
        <f>O142+O146</f>
        <v>0</v>
      </c>
      <c r="P141" s="60">
        <f>O141/7.5345</f>
        <v>0</v>
      </c>
      <c r="Q141" s="56">
        <f>Q142+Q144+Q146</f>
        <v>163000</v>
      </c>
      <c r="R141" s="56">
        <f t="shared" si="69"/>
        <v>21633.817771584047</v>
      </c>
      <c r="S141" s="56">
        <f>C141</f>
        <v>163000</v>
      </c>
      <c r="T141" s="56">
        <f>S141/7.5345</f>
        <v>21633.817771584047</v>
      </c>
      <c r="U141" s="56">
        <f>C141</f>
        <v>163000</v>
      </c>
      <c r="V141" s="112">
        <f>U141/7.5345</f>
        <v>21633.817771584047</v>
      </c>
    </row>
    <row r="142" spans="1:22" s="4" customFormat="1" ht="12.75">
      <c r="A142" s="160">
        <v>311</v>
      </c>
      <c r="B142" s="120" t="s">
        <v>23</v>
      </c>
      <c r="C142" s="56">
        <f>E142+G142+I142+K142+M142+O142+Q142</f>
        <v>135000</v>
      </c>
      <c r="D142" s="56">
        <f t="shared" si="52"/>
        <v>17917.579135974516</v>
      </c>
      <c r="E142" s="56">
        <f aca="true" t="shared" si="72" ref="E142:Q142">SUM(E143:E143)</f>
        <v>0</v>
      </c>
      <c r="F142" s="102">
        <f t="shared" si="57"/>
        <v>0</v>
      </c>
      <c r="G142" s="56">
        <f t="shared" si="72"/>
        <v>0</v>
      </c>
      <c r="H142" s="56">
        <f>G142/7.5345</f>
        <v>0</v>
      </c>
      <c r="I142" s="56">
        <f t="shared" si="72"/>
        <v>0</v>
      </c>
      <c r="J142" s="56">
        <f t="shared" si="70"/>
        <v>0</v>
      </c>
      <c r="K142" s="56">
        <f t="shared" si="72"/>
        <v>0</v>
      </c>
      <c r="L142" s="56">
        <f t="shared" si="71"/>
        <v>0</v>
      </c>
      <c r="M142" s="56">
        <f t="shared" si="72"/>
        <v>0</v>
      </c>
      <c r="N142" s="56">
        <f>M142/7.5345</f>
        <v>0</v>
      </c>
      <c r="O142" s="56">
        <f t="shared" si="72"/>
        <v>0</v>
      </c>
      <c r="P142" s="60">
        <f>O142/7.5345</f>
        <v>0</v>
      </c>
      <c r="Q142" s="56">
        <f t="shared" si="72"/>
        <v>135000</v>
      </c>
      <c r="R142" s="56">
        <f t="shared" si="69"/>
        <v>17917.579135974516</v>
      </c>
      <c r="S142" s="56"/>
      <c r="T142" s="56"/>
      <c r="U142" s="56"/>
      <c r="V142" s="115"/>
    </row>
    <row r="143" spans="1:22" s="71" customFormat="1" ht="12.75">
      <c r="A143" s="143">
        <v>3111</v>
      </c>
      <c r="B143" s="121" t="s">
        <v>44</v>
      </c>
      <c r="C143" s="95">
        <v>135000</v>
      </c>
      <c r="D143" s="95">
        <f t="shared" si="52"/>
        <v>17917.579135974516</v>
      </c>
      <c r="E143" s="101">
        <v>0</v>
      </c>
      <c r="F143" s="101">
        <f t="shared" si="57"/>
        <v>0</v>
      </c>
      <c r="G143" s="95"/>
      <c r="H143" s="95"/>
      <c r="I143" s="95"/>
      <c r="J143" s="56"/>
      <c r="K143" s="95"/>
      <c r="L143" s="56"/>
      <c r="M143" s="95"/>
      <c r="N143" s="95"/>
      <c r="O143" s="95"/>
      <c r="P143" s="89"/>
      <c r="Q143" s="95">
        <v>135000</v>
      </c>
      <c r="R143" s="95">
        <f t="shared" si="69"/>
        <v>17917.579135974516</v>
      </c>
      <c r="S143" s="95"/>
      <c r="T143" s="95"/>
      <c r="U143" s="95"/>
      <c r="V143" s="129"/>
    </row>
    <row r="144" spans="1:22" s="81" customFormat="1" ht="12.75">
      <c r="A144" s="165">
        <v>312</v>
      </c>
      <c r="B144" s="124" t="s">
        <v>24</v>
      </c>
      <c r="C144" s="56">
        <f>E144+G144+I144+K144+M144+O144+Q144</f>
        <v>6000</v>
      </c>
      <c r="D144" s="56">
        <f t="shared" si="52"/>
        <v>796.3368504877562</v>
      </c>
      <c r="E144" s="56">
        <f>SUM(E145:E145)</f>
        <v>0</v>
      </c>
      <c r="F144" s="100">
        <f t="shared" si="57"/>
        <v>0</v>
      </c>
      <c r="G144" s="56"/>
      <c r="H144" s="56"/>
      <c r="I144" s="56"/>
      <c r="J144" s="56"/>
      <c r="K144" s="56">
        <f>SUM(K145:K145)</f>
        <v>0</v>
      </c>
      <c r="L144" s="56">
        <f t="shared" si="71"/>
        <v>0</v>
      </c>
      <c r="M144" s="56"/>
      <c r="N144" s="56"/>
      <c r="O144" s="56"/>
      <c r="P144" s="60"/>
      <c r="Q144" s="56">
        <f>SUM(Q145:Q145)</f>
        <v>6000</v>
      </c>
      <c r="R144" s="56">
        <f t="shared" si="69"/>
        <v>796.3368504877562</v>
      </c>
      <c r="S144" s="56"/>
      <c r="T144" s="56"/>
      <c r="U144" s="56"/>
      <c r="V144" s="115"/>
    </row>
    <row r="145" spans="1:22" s="71" customFormat="1" ht="12.75">
      <c r="A145" s="143">
        <v>3121</v>
      </c>
      <c r="B145" s="121" t="s">
        <v>24</v>
      </c>
      <c r="C145" s="95">
        <v>6000</v>
      </c>
      <c r="D145" s="95">
        <f t="shared" si="52"/>
        <v>796.3368504877562</v>
      </c>
      <c r="E145" s="101">
        <v>0</v>
      </c>
      <c r="F145" s="101">
        <f t="shared" si="57"/>
        <v>0</v>
      </c>
      <c r="G145" s="95"/>
      <c r="H145" s="95"/>
      <c r="I145" s="95"/>
      <c r="J145" s="56"/>
      <c r="K145" s="95"/>
      <c r="L145" s="56"/>
      <c r="M145" s="95"/>
      <c r="N145" s="95"/>
      <c r="O145" s="95"/>
      <c r="P145" s="89"/>
      <c r="Q145" s="95">
        <v>6000</v>
      </c>
      <c r="R145" s="95">
        <f t="shared" si="69"/>
        <v>796.3368504877562</v>
      </c>
      <c r="S145" s="95"/>
      <c r="T145" s="95"/>
      <c r="U145" s="95"/>
      <c r="V145" s="129"/>
    </row>
    <row r="146" spans="1:22" s="4" customFormat="1" ht="12.75">
      <c r="A146" s="160">
        <v>313</v>
      </c>
      <c r="B146" s="120" t="s">
        <v>25</v>
      </c>
      <c r="C146" s="56">
        <f>E146+G146+I146+K146+M146+O146+Q146</f>
        <v>22000</v>
      </c>
      <c r="D146" s="56">
        <f t="shared" si="52"/>
        <v>2919.901785121773</v>
      </c>
      <c r="E146" s="56">
        <f aca="true" t="shared" si="73" ref="E146:Q146">SUM(E147:E148)</f>
        <v>0</v>
      </c>
      <c r="F146" s="100">
        <f t="shared" si="57"/>
        <v>0</v>
      </c>
      <c r="G146" s="56">
        <f t="shared" si="73"/>
        <v>0</v>
      </c>
      <c r="H146" s="56">
        <f>G146/7.5345</f>
        <v>0</v>
      </c>
      <c r="I146" s="56">
        <f t="shared" si="73"/>
        <v>0</v>
      </c>
      <c r="J146" s="56">
        <f t="shared" si="70"/>
        <v>0</v>
      </c>
      <c r="K146" s="56">
        <f t="shared" si="73"/>
        <v>0</v>
      </c>
      <c r="L146" s="56">
        <f t="shared" si="71"/>
        <v>0</v>
      </c>
      <c r="M146" s="56">
        <f t="shared" si="73"/>
        <v>0</v>
      </c>
      <c r="N146" s="56">
        <f>M146/7.5345</f>
        <v>0</v>
      </c>
      <c r="O146" s="56">
        <f t="shared" si="73"/>
        <v>0</v>
      </c>
      <c r="P146" s="60">
        <f>O146/7.5345</f>
        <v>0</v>
      </c>
      <c r="Q146" s="56">
        <f t="shared" si="73"/>
        <v>22000</v>
      </c>
      <c r="R146" s="56">
        <f t="shared" si="69"/>
        <v>2919.901785121773</v>
      </c>
      <c r="S146" s="56"/>
      <c r="T146" s="56"/>
      <c r="U146" s="56"/>
      <c r="V146" s="115"/>
    </row>
    <row r="147" spans="1:22" s="71" customFormat="1" ht="12.75">
      <c r="A147" s="143">
        <v>3132</v>
      </c>
      <c r="B147" s="122" t="s">
        <v>46</v>
      </c>
      <c r="C147" s="95">
        <v>22000</v>
      </c>
      <c r="D147" s="95">
        <f t="shared" si="52"/>
        <v>2919.901785121773</v>
      </c>
      <c r="E147" s="95">
        <v>0</v>
      </c>
      <c r="F147" s="101">
        <f t="shared" si="57"/>
        <v>0</v>
      </c>
      <c r="G147" s="95"/>
      <c r="H147" s="95"/>
      <c r="I147" s="95"/>
      <c r="J147" s="56"/>
      <c r="K147" s="95"/>
      <c r="L147" s="56"/>
      <c r="M147" s="95"/>
      <c r="N147" s="95"/>
      <c r="O147" s="95"/>
      <c r="P147" s="89"/>
      <c r="Q147" s="95">
        <v>22000</v>
      </c>
      <c r="R147" s="95">
        <f t="shared" si="69"/>
        <v>2919.901785121773</v>
      </c>
      <c r="S147" s="95"/>
      <c r="T147" s="95"/>
      <c r="U147" s="95"/>
      <c r="V147" s="129"/>
    </row>
    <row r="148" spans="1:22" s="71" customFormat="1" ht="12.75">
      <c r="A148" s="143">
        <v>3133</v>
      </c>
      <c r="B148" s="122" t="s">
        <v>47</v>
      </c>
      <c r="C148" s="95">
        <v>0</v>
      </c>
      <c r="D148" s="95">
        <f t="shared" si="52"/>
        <v>0</v>
      </c>
      <c r="E148" s="95">
        <v>0</v>
      </c>
      <c r="F148" s="101">
        <f t="shared" si="57"/>
        <v>0</v>
      </c>
      <c r="G148" s="95"/>
      <c r="H148" s="95"/>
      <c r="I148" s="95"/>
      <c r="J148" s="56"/>
      <c r="K148" s="95">
        <v>0</v>
      </c>
      <c r="L148" s="95">
        <f t="shared" si="71"/>
        <v>0</v>
      </c>
      <c r="M148" s="95"/>
      <c r="N148" s="95"/>
      <c r="O148" s="95"/>
      <c r="P148" s="89"/>
      <c r="Q148" s="95"/>
      <c r="R148" s="56"/>
      <c r="S148" s="95"/>
      <c r="T148" s="95"/>
      <c r="U148" s="95"/>
      <c r="V148" s="129"/>
    </row>
    <row r="149" spans="1:22" s="4" customFormat="1" ht="12.75">
      <c r="A149" s="160">
        <v>32</v>
      </c>
      <c r="B149" s="120" t="s">
        <v>26</v>
      </c>
      <c r="C149" s="56">
        <f>E149+G149+I149+K149+M149+O149+Q149</f>
        <v>308000</v>
      </c>
      <c r="D149" s="56">
        <f t="shared" si="52"/>
        <v>40878.62499170482</v>
      </c>
      <c r="E149" s="56">
        <v>0</v>
      </c>
      <c r="F149" s="100">
        <f t="shared" si="57"/>
        <v>0</v>
      </c>
      <c r="G149" s="56">
        <v>0</v>
      </c>
      <c r="H149" s="56">
        <f>G149/7.5345</f>
        <v>0</v>
      </c>
      <c r="I149" s="56">
        <f>I150+I152</f>
        <v>300000</v>
      </c>
      <c r="J149" s="56">
        <f t="shared" si="70"/>
        <v>39816.842524387816</v>
      </c>
      <c r="K149" s="56"/>
      <c r="L149" s="56"/>
      <c r="M149" s="56">
        <f>M150+M152</f>
        <v>0</v>
      </c>
      <c r="N149" s="56">
        <f>M149/7.5345</f>
        <v>0</v>
      </c>
      <c r="O149" s="56">
        <f>O150+O152</f>
        <v>0</v>
      </c>
      <c r="P149" s="60">
        <f>O149/7.5345</f>
        <v>0</v>
      </c>
      <c r="Q149" s="56">
        <f>Q150+Q152</f>
        <v>8000</v>
      </c>
      <c r="R149" s="56">
        <f t="shared" si="69"/>
        <v>1061.7824673170085</v>
      </c>
      <c r="S149" s="56">
        <f>C149</f>
        <v>308000</v>
      </c>
      <c r="T149" s="56">
        <f>S149/7.5345</f>
        <v>40878.62499170482</v>
      </c>
      <c r="U149" s="56">
        <f>C149</f>
        <v>308000</v>
      </c>
      <c r="V149" s="112">
        <f>U149/7.5345</f>
        <v>40878.62499170482</v>
      </c>
    </row>
    <row r="150" spans="1:22" s="4" customFormat="1" ht="13.5" customHeight="1">
      <c r="A150" s="160">
        <v>321</v>
      </c>
      <c r="B150" s="120" t="s">
        <v>27</v>
      </c>
      <c r="C150" s="56">
        <f>E150+G150+I150+K150+M150+O150+Q150</f>
        <v>8000</v>
      </c>
      <c r="D150" s="56">
        <f t="shared" si="52"/>
        <v>1061.7824673170085</v>
      </c>
      <c r="E150" s="56">
        <f>E151</f>
        <v>0</v>
      </c>
      <c r="F150" s="100">
        <f t="shared" si="57"/>
        <v>0</v>
      </c>
      <c r="G150" s="56">
        <f aca="true" t="shared" si="74" ref="G150:Q150">G151</f>
        <v>0</v>
      </c>
      <c r="H150" s="56">
        <f>G150/7.5345</f>
        <v>0</v>
      </c>
      <c r="I150" s="56">
        <f t="shared" si="74"/>
        <v>0</v>
      </c>
      <c r="J150" s="56">
        <f t="shared" si="70"/>
        <v>0</v>
      </c>
      <c r="K150" s="56">
        <f t="shared" si="74"/>
        <v>0</v>
      </c>
      <c r="L150" s="56">
        <f t="shared" si="71"/>
        <v>0</v>
      </c>
      <c r="M150" s="56">
        <f t="shared" si="74"/>
        <v>0</v>
      </c>
      <c r="N150" s="56">
        <f>M150/7.5345</f>
        <v>0</v>
      </c>
      <c r="O150" s="56">
        <f t="shared" si="74"/>
        <v>0</v>
      </c>
      <c r="P150" s="60">
        <f>O150/7.5345</f>
        <v>0</v>
      </c>
      <c r="Q150" s="56">
        <f t="shared" si="74"/>
        <v>8000</v>
      </c>
      <c r="R150" s="56">
        <f t="shared" si="69"/>
        <v>1061.7824673170085</v>
      </c>
      <c r="S150" s="56"/>
      <c r="T150" s="56"/>
      <c r="U150" s="56"/>
      <c r="V150" s="115"/>
    </row>
    <row r="151" spans="1:22" s="71" customFormat="1" ht="15.75" customHeight="1">
      <c r="A151" s="143">
        <v>3212</v>
      </c>
      <c r="B151" s="123" t="s">
        <v>71</v>
      </c>
      <c r="C151" s="95">
        <v>8000</v>
      </c>
      <c r="D151" s="95">
        <f t="shared" si="52"/>
        <v>1061.7824673170085</v>
      </c>
      <c r="E151" s="95">
        <v>0</v>
      </c>
      <c r="F151" s="101">
        <f t="shared" si="57"/>
        <v>0</v>
      </c>
      <c r="G151" s="95"/>
      <c r="H151" s="95"/>
      <c r="I151" s="95"/>
      <c r="J151" s="56"/>
      <c r="K151" s="95"/>
      <c r="L151" s="56"/>
      <c r="M151" s="95"/>
      <c r="N151" s="95"/>
      <c r="O151" s="95"/>
      <c r="P151" s="89"/>
      <c r="Q151" s="95">
        <v>8000</v>
      </c>
      <c r="R151" s="95">
        <f t="shared" si="69"/>
        <v>1061.7824673170085</v>
      </c>
      <c r="S151" s="95"/>
      <c r="T151" s="95"/>
      <c r="U151" s="95"/>
      <c r="V151" s="129"/>
    </row>
    <row r="152" spans="1:22" s="4" customFormat="1" ht="12.75">
      <c r="A152" s="165">
        <v>322</v>
      </c>
      <c r="B152" s="141" t="s">
        <v>108</v>
      </c>
      <c r="C152" s="56">
        <f>E152+G152+I152+K152+M152+O152+Q152</f>
        <v>300000</v>
      </c>
      <c r="D152" s="56">
        <f t="shared" si="52"/>
        <v>39816.842524387816</v>
      </c>
      <c r="E152" s="56"/>
      <c r="F152" s="101"/>
      <c r="G152" s="56"/>
      <c r="H152" s="56"/>
      <c r="I152" s="56">
        <f>I153+I154</f>
        <v>300000</v>
      </c>
      <c r="J152" s="56">
        <f t="shared" si="70"/>
        <v>39816.842524387816</v>
      </c>
      <c r="K152" s="56">
        <f>K154</f>
        <v>0</v>
      </c>
      <c r="L152" s="56">
        <f t="shared" si="71"/>
        <v>0</v>
      </c>
      <c r="M152" s="56"/>
      <c r="N152" s="56"/>
      <c r="O152" s="56"/>
      <c r="P152" s="60"/>
      <c r="Q152" s="56"/>
      <c r="R152" s="56"/>
      <c r="S152" s="56"/>
      <c r="T152" s="56"/>
      <c r="U152" s="56"/>
      <c r="V152" s="115"/>
    </row>
    <row r="153" spans="1:22" ht="12.75">
      <c r="A153" s="143">
        <v>3221</v>
      </c>
      <c r="B153" s="142" t="s">
        <v>111</v>
      </c>
      <c r="C153" s="95">
        <v>30000</v>
      </c>
      <c r="D153" s="95">
        <f t="shared" si="52"/>
        <v>3981.684252438781</v>
      </c>
      <c r="E153" s="95"/>
      <c r="F153" s="101"/>
      <c r="G153" s="95"/>
      <c r="H153" s="95"/>
      <c r="I153" s="95">
        <v>30000</v>
      </c>
      <c r="J153" s="95">
        <f>I153/7.534895</f>
        <v>3981.475521556704</v>
      </c>
      <c r="K153" s="95"/>
      <c r="L153" s="95"/>
      <c r="M153" s="95"/>
      <c r="N153" s="95"/>
      <c r="O153" s="95"/>
      <c r="P153" s="89"/>
      <c r="Q153" s="95"/>
      <c r="R153" s="95"/>
      <c r="S153" s="95"/>
      <c r="T153" s="95"/>
      <c r="U153" s="95"/>
      <c r="V153" s="129"/>
    </row>
    <row r="154" spans="1:22" s="71" customFormat="1" ht="12.75">
      <c r="A154" s="143">
        <v>3222</v>
      </c>
      <c r="B154" s="123" t="s">
        <v>112</v>
      </c>
      <c r="C154" s="95">
        <v>270000</v>
      </c>
      <c r="D154" s="95">
        <f t="shared" si="52"/>
        <v>35835.15827194903</v>
      </c>
      <c r="E154" s="95"/>
      <c r="F154" s="101"/>
      <c r="G154" s="95"/>
      <c r="H154" s="95"/>
      <c r="I154" s="95">
        <v>270000</v>
      </c>
      <c r="J154" s="95">
        <f t="shared" si="70"/>
        <v>35835.15827194903</v>
      </c>
      <c r="K154" s="95"/>
      <c r="L154" s="95"/>
      <c r="M154" s="95"/>
      <c r="N154" s="95"/>
      <c r="O154" s="95"/>
      <c r="P154" s="89"/>
      <c r="Q154" s="95"/>
      <c r="R154" s="95"/>
      <c r="S154" s="95"/>
      <c r="T154" s="95"/>
      <c r="U154" s="95"/>
      <c r="V154" s="129"/>
    </row>
    <row r="155" spans="1:22" s="26" customFormat="1" ht="27" customHeight="1">
      <c r="A155" s="162" t="s">
        <v>114</v>
      </c>
      <c r="B155" s="138" t="s">
        <v>115</v>
      </c>
      <c r="C155" s="117">
        <f>C156</f>
        <v>203000</v>
      </c>
      <c r="D155" s="140">
        <f t="shared" si="52"/>
        <v>26942.730108169086</v>
      </c>
      <c r="E155" s="117">
        <f aca="true" t="shared" si="75" ref="E155:U155">E156</f>
        <v>0</v>
      </c>
      <c r="F155" s="99">
        <f t="shared" si="57"/>
        <v>0</v>
      </c>
      <c r="G155" s="117">
        <f t="shared" si="75"/>
        <v>0</v>
      </c>
      <c r="H155" s="117">
        <f>G155/7.5345</f>
        <v>0</v>
      </c>
      <c r="I155" s="117">
        <f t="shared" si="75"/>
        <v>0</v>
      </c>
      <c r="J155" s="117">
        <f>I155/7.5345</f>
        <v>0</v>
      </c>
      <c r="K155" s="117">
        <f t="shared" si="75"/>
        <v>203000</v>
      </c>
      <c r="L155" s="117">
        <f>K155/7.5345</f>
        <v>26942.730108169086</v>
      </c>
      <c r="M155" s="117">
        <f t="shared" si="75"/>
        <v>0</v>
      </c>
      <c r="N155" s="117">
        <f>M155/7.5345</f>
        <v>0</v>
      </c>
      <c r="O155" s="117">
        <f t="shared" si="75"/>
        <v>0</v>
      </c>
      <c r="P155" s="117">
        <f>O155/7.5345</f>
        <v>0</v>
      </c>
      <c r="Q155" s="117">
        <f t="shared" si="75"/>
        <v>0</v>
      </c>
      <c r="R155" s="117">
        <f>Q155/7.5345</f>
        <v>0</v>
      </c>
      <c r="S155" s="117">
        <f t="shared" si="75"/>
        <v>203000</v>
      </c>
      <c r="T155" s="117">
        <f>S155/7.5345</f>
        <v>26942.730108169086</v>
      </c>
      <c r="U155" s="117">
        <f t="shared" si="75"/>
        <v>203000</v>
      </c>
      <c r="V155" s="118">
        <f>U155/7.5345</f>
        <v>26942.730108169086</v>
      </c>
    </row>
    <row r="156" spans="1:22" s="4" customFormat="1" ht="12.75">
      <c r="A156" s="160">
        <v>32</v>
      </c>
      <c r="B156" s="120" t="s">
        <v>26</v>
      </c>
      <c r="C156" s="56">
        <f>E156+G156+I156+K156+M156+O156+Q156</f>
        <v>203000</v>
      </c>
      <c r="D156" s="56">
        <f t="shared" si="52"/>
        <v>26942.730108169086</v>
      </c>
      <c r="E156" s="56">
        <v>0</v>
      </c>
      <c r="F156" s="100">
        <f t="shared" si="57"/>
        <v>0</v>
      </c>
      <c r="G156" s="56">
        <v>0</v>
      </c>
      <c r="H156" s="56">
        <f>G156/7.5345</f>
        <v>0</v>
      </c>
      <c r="I156" s="56">
        <f>I157+I159</f>
        <v>0</v>
      </c>
      <c r="J156" s="56">
        <f>I156/7.5345</f>
        <v>0</v>
      </c>
      <c r="K156" s="56">
        <f>K157+K159+K160+K162</f>
        <v>203000</v>
      </c>
      <c r="L156" s="56">
        <f>K156/7.5345</f>
        <v>26942.730108169086</v>
      </c>
      <c r="M156" s="56">
        <f>M157+M159</f>
        <v>0</v>
      </c>
      <c r="N156" s="56">
        <f>M156/7.5345</f>
        <v>0</v>
      </c>
      <c r="O156" s="56">
        <f>O157+O159</f>
        <v>0</v>
      </c>
      <c r="P156" s="60">
        <f>O156/7.5345</f>
        <v>0</v>
      </c>
      <c r="Q156" s="56">
        <f>Q157+Q159</f>
        <v>0</v>
      </c>
      <c r="R156" s="56">
        <f>Q156/7.5345</f>
        <v>0</v>
      </c>
      <c r="S156" s="56">
        <f>C156</f>
        <v>203000</v>
      </c>
      <c r="T156" s="56">
        <f>S156/7.5345</f>
        <v>26942.730108169086</v>
      </c>
      <c r="U156" s="56">
        <f>C156</f>
        <v>203000</v>
      </c>
      <c r="V156" s="112">
        <f>U156/7.5345</f>
        <v>26942.730108169086</v>
      </c>
    </row>
    <row r="157" spans="1:22" s="4" customFormat="1" ht="13.5" customHeight="1">
      <c r="A157" s="160">
        <v>321</v>
      </c>
      <c r="B157" s="120" t="s">
        <v>27</v>
      </c>
      <c r="C157" s="56">
        <f>E157+G157+I157+K157+M157+O157+Q157</f>
        <v>158000</v>
      </c>
      <c r="D157" s="56">
        <f t="shared" si="52"/>
        <v>20970.203729510915</v>
      </c>
      <c r="E157" s="56">
        <f>E158</f>
        <v>0</v>
      </c>
      <c r="F157" s="100">
        <f t="shared" si="57"/>
        <v>0</v>
      </c>
      <c r="G157" s="56">
        <f aca="true" t="shared" si="76" ref="G157:Q157">G158</f>
        <v>0</v>
      </c>
      <c r="H157" s="56">
        <f>G157/7.5345</f>
        <v>0</v>
      </c>
      <c r="I157" s="56">
        <f t="shared" si="76"/>
        <v>0</v>
      </c>
      <c r="J157" s="56">
        <f>I157/7.5345</f>
        <v>0</v>
      </c>
      <c r="K157" s="56">
        <f t="shared" si="76"/>
        <v>158000</v>
      </c>
      <c r="L157" s="56">
        <f aca="true" t="shared" si="77" ref="L157:L163">K157/7.5345</f>
        <v>20970.203729510915</v>
      </c>
      <c r="M157" s="56">
        <f t="shared" si="76"/>
        <v>0</v>
      </c>
      <c r="N157" s="56">
        <f>M157/7.5345</f>
        <v>0</v>
      </c>
      <c r="O157" s="56">
        <f t="shared" si="76"/>
        <v>0</v>
      </c>
      <c r="P157" s="60">
        <f>O157/7.5345</f>
        <v>0</v>
      </c>
      <c r="Q157" s="56">
        <f t="shared" si="76"/>
        <v>0</v>
      </c>
      <c r="R157" s="56">
        <f>Q157/7.5345</f>
        <v>0</v>
      </c>
      <c r="S157" s="56"/>
      <c r="T157" s="56"/>
      <c r="U157" s="56"/>
      <c r="V157" s="115"/>
    </row>
    <row r="158" spans="1:22" s="71" customFormat="1" ht="14.25" customHeight="1">
      <c r="A158" s="143">
        <v>3211</v>
      </c>
      <c r="B158" s="123" t="s">
        <v>116</v>
      </c>
      <c r="C158" s="95">
        <v>158000</v>
      </c>
      <c r="D158" s="95">
        <f t="shared" si="52"/>
        <v>20970.203729510915</v>
      </c>
      <c r="E158" s="95">
        <v>0</v>
      </c>
      <c r="F158" s="101">
        <f t="shared" si="57"/>
        <v>0</v>
      </c>
      <c r="G158" s="95"/>
      <c r="H158" s="95"/>
      <c r="I158" s="95"/>
      <c r="J158" s="56"/>
      <c r="K158" s="95">
        <v>158000</v>
      </c>
      <c r="L158" s="95">
        <f t="shared" si="77"/>
        <v>20970.203729510915</v>
      </c>
      <c r="M158" s="95"/>
      <c r="N158" s="95"/>
      <c r="O158" s="95"/>
      <c r="P158" s="89"/>
      <c r="Q158" s="95"/>
      <c r="R158" s="95"/>
      <c r="S158" s="95"/>
      <c r="T158" s="95"/>
      <c r="U158" s="95"/>
      <c r="V158" s="129"/>
    </row>
    <row r="159" spans="1:22" ht="12.75">
      <c r="A159" s="143">
        <v>3213</v>
      </c>
      <c r="B159" s="142" t="s">
        <v>117</v>
      </c>
      <c r="C159" s="95">
        <v>0</v>
      </c>
      <c r="D159" s="95">
        <f t="shared" si="52"/>
        <v>0</v>
      </c>
      <c r="E159" s="95"/>
      <c r="F159" s="101"/>
      <c r="G159" s="95"/>
      <c r="H159" s="95"/>
      <c r="I159" s="95"/>
      <c r="J159" s="56"/>
      <c r="K159" s="95">
        <v>0</v>
      </c>
      <c r="L159" s="95">
        <f t="shared" si="77"/>
        <v>0</v>
      </c>
      <c r="M159" s="95"/>
      <c r="N159" s="95"/>
      <c r="O159" s="95"/>
      <c r="P159" s="89"/>
      <c r="Q159" s="95"/>
      <c r="R159" s="95"/>
      <c r="S159" s="95"/>
      <c r="T159" s="95"/>
      <c r="U159" s="95"/>
      <c r="V159" s="129"/>
    </row>
    <row r="160" spans="1:22" s="4" customFormat="1" ht="12.75">
      <c r="A160" s="165">
        <v>322</v>
      </c>
      <c r="B160" s="141" t="s">
        <v>28</v>
      </c>
      <c r="C160" s="56">
        <f>E160+G160+I160+K160+M160+O160+Q160</f>
        <v>12000</v>
      </c>
      <c r="D160" s="56">
        <f t="shared" si="52"/>
        <v>1592.6737009755125</v>
      </c>
      <c r="E160" s="56"/>
      <c r="F160" s="101"/>
      <c r="G160" s="56"/>
      <c r="H160" s="56"/>
      <c r="I160" s="56">
        <f>I161+I163</f>
        <v>0</v>
      </c>
      <c r="J160" s="56">
        <f>I160/7.5345</f>
        <v>0</v>
      </c>
      <c r="K160" s="56">
        <f>K161</f>
        <v>12000</v>
      </c>
      <c r="L160" s="56">
        <f t="shared" si="77"/>
        <v>1592.6737009755125</v>
      </c>
      <c r="M160" s="56"/>
      <c r="N160" s="56"/>
      <c r="O160" s="56"/>
      <c r="P160" s="60"/>
      <c r="Q160" s="56"/>
      <c r="R160" s="56"/>
      <c r="S160" s="56"/>
      <c r="T160" s="56"/>
      <c r="U160" s="56"/>
      <c r="V160" s="115"/>
    </row>
    <row r="161" spans="1:22" ht="12.75">
      <c r="A161" s="143">
        <v>3221</v>
      </c>
      <c r="B161" s="142" t="s">
        <v>124</v>
      </c>
      <c r="C161" s="95">
        <v>12000</v>
      </c>
      <c r="D161" s="95">
        <f t="shared" si="52"/>
        <v>1592.6737009755125</v>
      </c>
      <c r="E161" s="95"/>
      <c r="F161" s="101"/>
      <c r="G161" s="95"/>
      <c r="H161" s="95"/>
      <c r="I161" s="95"/>
      <c r="J161" s="95"/>
      <c r="K161" s="95">
        <v>12000</v>
      </c>
      <c r="L161" s="95">
        <f t="shared" si="77"/>
        <v>1592.6737009755125</v>
      </c>
      <c r="M161" s="95"/>
      <c r="N161" s="95"/>
      <c r="O161" s="95"/>
      <c r="P161" s="89"/>
      <c r="Q161" s="95"/>
      <c r="R161" s="95"/>
      <c r="S161" s="95"/>
      <c r="T161" s="95"/>
      <c r="U161" s="95"/>
      <c r="V161" s="129"/>
    </row>
    <row r="162" spans="1:22" s="4" customFormat="1" ht="12.75">
      <c r="A162" s="165">
        <v>323</v>
      </c>
      <c r="B162" s="141" t="s">
        <v>60</v>
      </c>
      <c r="C162" s="56">
        <f>E162+G162+I162+K162+M162+O162+Q162</f>
        <v>33000</v>
      </c>
      <c r="D162" s="56">
        <f t="shared" si="52"/>
        <v>4379.852677682659</v>
      </c>
      <c r="E162" s="56"/>
      <c r="F162" s="101"/>
      <c r="G162" s="56"/>
      <c r="H162" s="56"/>
      <c r="I162" s="56"/>
      <c r="J162" s="56"/>
      <c r="K162" s="56">
        <f>K163</f>
        <v>33000</v>
      </c>
      <c r="L162" s="56">
        <f t="shared" si="77"/>
        <v>4379.852677682659</v>
      </c>
      <c r="M162" s="56"/>
      <c r="N162" s="56"/>
      <c r="O162" s="56"/>
      <c r="P162" s="60"/>
      <c r="Q162" s="56"/>
      <c r="R162" s="56"/>
      <c r="S162" s="56"/>
      <c r="T162" s="56"/>
      <c r="U162" s="56"/>
      <c r="V162" s="115"/>
    </row>
    <row r="163" spans="1:22" s="71" customFormat="1" ht="12.75">
      <c r="A163" s="143">
        <v>3239</v>
      </c>
      <c r="B163" s="123" t="s">
        <v>60</v>
      </c>
      <c r="C163" s="95">
        <v>33000</v>
      </c>
      <c r="D163" s="95">
        <f t="shared" si="52"/>
        <v>4379.852677682659</v>
      </c>
      <c r="E163" s="95"/>
      <c r="F163" s="101"/>
      <c r="G163" s="95"/>
      <c r="H163" s="95"/>
      <c r="I163" s="95"/>
      <c r="J163" s="95"/>
      <c r="K163" s="95">
        <v>33000</v>
      </c>
      <c r="L163" s="95">
        <f t="shared" si="77"/>
        <v>4379.852677682659</v>
      </c>
      <c r="M163" s="95"/>
      <c r="N163" s="95"/>
      <c r="O163" s="95"/>
      <c r="P163" s="89"/>
      <c r="Q163" s="95"/>
      <c r="R163" s="95"/>
      <c r="S163" s="95"/>
      <c r="T163" s="95"/>
      <c r="U163" s="95"/>
      <c r="V163" s="129"/>
    </row>
    <row r="164" spans="1:22" s="26" customFormat="1" ht="27" customHeight="1">
      <c r="A164" s="159" t="s">
        <v>73</v>
      </c>
      <c r="B164" s="138" t="s">
        <v>118</v>
      </c>
      <c r="C164" s="117">
        <f>C165</f>
        <v>25000</v>
      </c>
      <c r="D164" s="140">
        <f t="shared" si="52"/>
        <v>3318.0702103656513</v>
      </c>
      <c r="E164" s="117">
        <f aca="true" t="shared" si="78" ref="E164:U164">E165</f>
        <v>25000</v>
      </c>
      <c r="F164" s="99">
        <f t="shared" si="57"/>
        <v>3318.0702103656513</v>
      </c>
      <c r="G164" s="117">
        <f t="shared" si="78"/>
        <v>0</v>
      </c>
      <c r="H164" s="117">
        <f>G164/7.5345</f>
        <v>0</v>
      </c>
      <c r="I164" s="117">
        <f t="shared" si="78"/>
        <v>0</v>
      </c>
      <c r="J164" s="117">
        <f>I164/7.5345</f>
        <v>0</v>
      </c>
      <c r="K164" s="117">
        <f t="shared" si="78"/>
        <v>0</v>
      </c>
      <c r="L164" s="117">
        <f>K164/7.5345</f>
        <v>0</v>
      </c>
      <c r="M164" s="117">
        <f t="shared" si="78"/>
        <v>0</v>
      </c>
      <c r="N164" s="117">
        <f>M164/7.5345</f>
        <v>0</v>
      </c>
      <c r="O164" s="117">
        <f t="shared" si="78"/>
        <v>0</v>
      </c>
      <c r="P164" s="117">
        <f>O164/7.5345</f>
        <v>0</v>
      </c>
      <c r="Q164" s="117">
        <f t="shared" si="78"/>
        <v>0</v>
      </c>
      <c r="R164" s="117">
        <f>Q164/7.5345</f>
        <v>0</v>
      </c>
      <c r="S164" s="117">
        <f t="shared" si="78"/>
        <v>25000</v>
      </c>
      <c r="T164" s="117">
        <f>S164/7.5345</f>
        <v>3318.0702103656513</v>
      </c>
      <c r="U164" s="117">
        <f t="shared" si="78"/>
        <v>25000</v>
      </c>
      <c r="V164" s="118">
        <f>U164/7.5345</f>
        <v>3318.0702103656513</v>
      </c>
    </row>
    <row r="165" spans="1:22" s="4" customFormat="1" ht="12.75">
      <c r="A165" s="160">
        <v>32</v>
      </c>
      <c r="B165" s="120" t="s">
        <v>26</v>
      </c>
      <c r="C165" s="56">
        <f>E165+G165+I165+K165+M165+O165+Q165</f>
        <v>25000</v>
      </c>
      <c r="D165" s="56">
        <f t="shared" si="52"/>
        <v>3318.0702103656513</v>
      </c>
      <c r="E165" s="56">
        <f>E166+E169</f>
        <v>25000</v>
      </c>
      <c r="F165" s="100">
        <f t="shared" si="57"/>
        <v>3318.0702103656513</v>
      </c>
      <c r="G165" s="56">
        <v>0</v>
      </c>
      <c r="H165" s="56">
        <f>G165/7.5345</f>
        <v>0</v>
      </c>
      <c r="I165" s="56">
        <f>I166+I169</f>
        <v>0</v>
      </c>
      <c r="J165" s="56">
        <f>I165/7.5345</f>
        <v>0</v>
      </c>
      <c r="K165" s="56">
        <f>K166+K169+K170+K174</f>
        <v>0</v>
      </c>
      <c r="L165" s="56">
        <f>K165/7.5345</f>
        <v>0</v>
      </c>
      <c r="M165" s="56">
        <f>M166+M169</f>
        <v>0</v>
      </c>
      <c r="N165" s="56">
        <f>M165/7.5345</f>
        <v>0</v>
      </c>
      <c r="O165" s="56">
        <f>O166+O169</f>
        <v>0</v>
      </c>
      <c r="P165" s="60">
        <f>O165/7.5345</f>
        <v>0</v>
      </c>
      <c r="Q165" s="56">
        <f>Q166+Q169</f>
        <v>0</v>
      </c>
      <c r="R165" s="56">
        <f>Q165/7.5345</f>
        <v>0</v>
      </c>
      <c r="S165" s="56">
        <f>C165</f>
        <v>25000</v>
      </c>
      <c r="T165" s="56">
        <f>S165/7.5345</f>
        <v>3318.0702103656513</v>
      </c>
      <c r="U165" s="56">
        <f>C165</f>
        <v>25000</v>
      </c>
      <c r="V165" s="112">
        <f>U165/7.5345</f>
        <v>3318.0702103656513</v>
      </c>
    </row>
    <row r="166" spans="1:22" s="4" customFormat="1" ht="12.75">
      <c r="A166" s="165">
        <v>322</v>
      </c>
      <c r="B166" s="141" t="s">
        <v>28</v>
      </c>
      <c r="C166" s="56">
        <f>E166+G166+I166+K166+M166+O166+Q166</f>
        <v>0</v>
      </c>
      <c r="D166" s="56">
        <f t="shared" si="52"/>
        <v>0</v>
      </c>
      <c r="E166" s="56">
        <v>0</v>
      </c>
      <c r="F166" s="100">
        <f t="shared" si="57"/>
        <v>0</v>
      </c>
      <c r="G166" s="56"/>
      <c r="H166" s="56"/>
      <c r="I166" s="56">
        <f>I168+I170</f>
        <v>0</v>
      </c>
      <c r="J166" s="56">
        <f>I166/7.5345</f>
        <v>0</v>
      </c>
      <c r="K166" s="56">
        <f>K168</f>
        <v>0</v>
      </c>
      <c r="L166" s="56">
        <f>K166/7.5345</f>
        <v>0</v>
      </c>
      <c r="M166" s="56"/>
      <c r="N166" s="56"/>
      <c r="O166" s="56"/>
      <c r="P166" s="60"/>
      <c r="Q166" s="56"/>
      <c r="R166" s="56"/>
      <c r="S166" s="56"/>
      <c r="T166" s="56"/>
      <c r="U166" s="56"/>
      <c r="V166" s="115"/>
    </row>
    <row r="167" spans="1:22" s="4" customFormat="1" ht="12.75">
      <c r="A167" s="143">
        <v>3221</v>
      </c>
      <c r="B167" s="142" t="s">
        <v>146</v>
      </c>
      <c r="C167" s="95">
        <v>0</v>
      </c>
      <c r="D167" s="95">
        <f t="shared" si="52"/>
        <v>0</v>
      </c>
      <c r="E167" s="95">
        <v>0</v>
      </c>
      <c r="F167" s="101">
        <f t="shared" si="57"/>
        <v>0</v>
      </c>
      <c r="G167" s="56"/>
      <c r="H167" s="56"/>
      <c r="I167" s="56"/>
      <c r="J167" s="56"/>
      <c r="K167" s="56"/>
      <c r="L167" s="56"/>
      <c r="M167" s="56"/>
      <c r="N167" s="56"/>
      <c r="O167" s="56"/>
      <c r="P167" s="60"/>
      <c r="Q167" s="56"/>
      <c r="R167" s="56"/>
      <c r="S167" s="56"/>
      <c r="T167" s="56"/>
      <c r="U167" s="56"/>
      <c r="V167" s="115"/>
    </row>
    <row r="168" spans="1:22" s="71" customFormat="1" ht="12.75">
      <c r="A168" s="143">
        <v>3223</v>
      </c>
      <c r="B168" s="123" t="s">
        <v>51</v>
      </c>
      <c r="C168" s="95">
        <v>0</v>
      </c>
      <c r="D168" s="95">
        <f t="shared" si="52"/>
        <v>0</v>
      </c>
      <c r="E168" s="95">
        <v>0</v>
      </c>
      <c r="F168" s="101">
        <f t="shared" si="57"/>
        <v>0</v>
      </c>
      <c r="G168" s="95"/>
      <c r="H168" s="95"/>
      <c r="I168" s="95"/>
      <c r="J168" s="95"/>
      <c r="K168" s="95"/>
      <c r="L168" s="95"/>
      <c r="M168" s="95"/>
      <c r="N168" s="95"/>
      <c r="O168" s="95"/>
      <c r="P168" s="89"/>
      <c r="Q168" s="95"/>
      <c r="R168" s="95"/>
      <c r="S168" s="95"/>
      <c r="T168" s="95"/>
      <c r="U168" s="95"/>
      <c r="V168" s="129"/>
    </row>
    <row r="169" spans="1:22" s="81" customFormat="1" ht="12.75">
      <c r="A169" s="165">
        <v>323</v>
      </c>
      <c r="B169" s="144" t="s">
        <v>29</v>
      </c>
      <c r="C169" s="56">
        <f>E169+G169+I169+K169+M169+O169+Q169</f>
        <v>25000</v>
      </c>
      <c r="D169" s="56">
        <f t="shared" si="52"/>
        <v>3318.0702103656513</v>
      </c>
      <c r="E169" s="56">
        <v>25000</v>
      </c>
      <c r="F169" s="100">
        <f t="shared" si="57"/>
        <v>3318.0702103656513</v>
      </c>
      <c r="G169" s="56"/>
      <c r="H169" s="56"/>
      <c r="I169" s="56"/>
      <c r="J169" s="56"/>
      <c r="K169" s="56"/>
      <c r="L169" s="56"/>
      <c r="M169" s="56"/>
      <c r="N169" s="56"/>
      <c r="O169" s="56"/>
      <c r="P169" s="60"/>
      <c r="Q169" s="56"/>
      <c r="R169" s="56"/>
      <c r="S169" s="56"/>
      <c r="T169" s="56"/>
      <c r="U169" s="56"/>
      <c r="V169" s="115"/>
    </row>
    <row r="170" spans="1:22" s="71" customFormat="1" ht="12.75">
      <c r="A170" s="143">
        <v>3231</v>
      </c>
      <c r="B170" s="123" t="s">
        <v>119</v>
      </c>
      <c r="C170" s="95">
        <v>10000</v>
      </c>
      <c r="D170" s="95">
        <f t="shared" si="52"/>
        <v>1327.2280841462605</v>
      </c>
      <c r="E170" s="95">
        <v>10000</v>
      </c>
      <c r="F170" s="101">
        <f t="shared" si="57"/>
        <v>1327.2280841462605</v>
      </c>
      <c r="G170" s="95"/>
      <c r="H170" s="95"/>
      <c r="I170" s="95"/>
      <c r="J170" s="95"/>
      <c r="K170" s="56"/>
      <c r="L170" s="56"/>
      <c r="M170" s="95"/>
      <c r="N170" s="95"/>
      <c r="O170" s="95"/>
      <c r="P170" s="89"/>
      <c r="Q170" s="95"/>
      <c r="R170" s="95"/>
      <c r="S170" s="95"/>
      <c r="T170" s="95"/>
      <c r="U170" s="95"/>
      <c r="V170" s="129"/>
    </row>
    <row r="171" spans="1:22" s="72" customFormat="1" ht="24">
      <c r="A171" s="171">
        <v>3238</v>
      </c>
      <c r="B171" s="155" t="s">
        <v>195</v>
      </c>
      <c r="C171" s="89">
        <v>15000</v>
      </c>
      <c r="D171" s="89">
        <f t="shared" si="52"/>
        <v>1990.8421262193906</v>
      </c>
      <c r="E171" s="89">
        <v>15000</v>
      </c>
      <c r="F171" s="156">
        <f t="shared" si="57"/>
        <v>1990.8421262193906</v>
      </c>
      <c r="G171" s="89"/>
      <c r="H171" s="89"/>
      <c r="I171" s="89"/>
      <c r="J171" s="89"/>
      <c r="K171" s="60"/>
      <c r="L171" s="60"/>
      <c r="M171" s="89"/>
      <c r="N171" s="89"/>
      <c r="O171" s="89"/>
      <c r="P171" s="89"/>
      <c r="Q171" s="89"/>
      <c r="R171" s="89"/>
      <c r="S171" s="89"/>
      <c r="T171" s="89"/>
      <c r="U171" s="89"/>
      <c r="V171" s="132"/>
    </row>
    <row r="172" spans="1:22" s="71" customFormat="1" ht="12.75">
      <c r="A172" s="143">
        <v>3299</v>
      </c>
      <c r="B172" s="123" t="s">
        <v>139</v>
      </c>
      <c r="C172" s="95">
        <v>0</v>
      </c>
      <c r="D172" s="95">
        <f t="shared" si="52"/>
        <v>0</v>
      </c>
      <c r="E172" s="95">
        <v>0</v>
      </c>
      <c r="F172" s="101">
        <f t="shared" si="57"/>
        <v>0</v>
      </c>
      <c r="G172" s="95"/>
      <c r="H172" s="95"/>
      <c r="I172" s="95"/>
      <c r="J172" s="95"/>
      <c r="K172" s="56"/>
      <c r="L172" s="56"/>
      <c r="M172" s="95"/>
      <c r="N172" s="95"/>
      <c r="O172" s="95"/>
      <c r="P172" s="89"/>
      <c r="Q172" s="95"/>
      <c r="R172" s="95"/>
      <c r="S172" s="95"/>
      <c r="T172" s="95"/>
      <c r="U172" s="95"/>
      <c r="V172" s="129"/>
    </row>
    <row r="173" spans="1:22" s="26" customFormat="1" ht="27" customHeight="1">
      <c r="A173" s="162" t="s">
        <v>120</v>
      </c>
      <c r="B173" s="138" t="s">
        <v>121</v>
      </c>
      <c r="C173" s="117">
        <f>C174</f>
        <v>15000</v>
      </c>
      <c r="D173" s="140">
        <f>C173/7.5345</f>
        <v>1990.8421262193906</v>
      </c>
      <c r="E173" s="117">
        <f aca="true" t="shared" si="79" ref="E173:U173">E174</f>
        <v>15000</v>
      </c>
      <c r="F173" s="99">
        <f t="shared" si="57"/>
        <v>1990.8421262193906</v>
      </c>
      <c r="G173" s="117">
        <f t="shared" si="79"/>
        <v>0</v>
      </c>
      <c r="H173" s="117">
        <f>G173/7.5345</f>
        <v>0</v>
      </c>
      <c r="I173" s="117">
        <f t="shared" si="79"/>
        <v>0</v>
      </c>
      <c r="J173" s="117">
        <f>I173/7.5345</f>
        <v>0</v>
      </c>
      <c r="K173" s="117">
        <f t="shared" si="79"/>
        <v>0</v>
      </c>
      <c r="L173" s="117">
        <f aca="true" t="shared" si="80" ref="L173:L178">K173/7.5345</f>
        <v>0</v>
      </c>
      <c r="M173" s="117">
        <f t="shared" si="79"/>
        <v>0</v>
      </c>
      <c r="N173" s="117">
        <f>M173/7.5345</f>
        <v>0</v>
      </c>
      <c r="O173" s="117">
        <f t="shared" si="79"/>
        <v>0</v>
      </c>
      <c r="P173" s="117">
        <f>O173/7.5345</f>
        <v>0</v>
      </c>
      <c r="Q173" s="117">
        <f t="shared" si="79"/>
        <v>0</v>
      </c>
      <c r="R173" s="117">
        <f>Q173/7.5345</f>
        <v>0</v>
      </c>
      <c r="S173" s="117">
        <f t="shared" si="79"/>
        <v>15000</v>
      </c>
      <c r="T173" s="117">
        <f>S173/7.5345</f>
        <v>1990.8421262193906</v>
      </c>
      <c r="U173" s="117">
        <f t="shared" si="79"/>
        <v>15000</v>
      </c>
      <c r="V173" s="118">
        <f>U173/7.5345</f>
        <v>1990.8421262193906</v>
      </c>
    </row>
    <row r="174" spans="1:22" s="4" customFormat="1" ht="12.75">
      <c r="A174" s="160">
        <v>32</v>
      </c>
      <c r="B174" s="120" t="s">
        <v>26</v>
      </c>
      <c r="C174" s="56">
        <f>E174+G174+I174+K174+M174+O174+Q174</f>
        <v>15000</v>
      </c>
      <c r="D174" s="56">
        <f t="shared" si="52"/>
        <v>1990.8421262193906</v>
      </c>
      <c r="E174" s="56">
        <f>E175+E177+E179</f>
        <v>15000</v>
      </c>
      <c r="F174" s="100">
        <f t="shared" si="57"/>
        <v>1990.8421262193906</v>
      </c>
      <c r="G174" s="56">
        <v>0</v>
      </c>
      <c r="H174" s="56">
        <f>G174/7.5345</f>
        <v>0</v>
      </c>
      <c r="I174" s="56">
        <f>I175+I177</f>
        <v>0</v>
      </c>
      <c r="J174" s="56">
        <f>I174/7.5345</f>
        <v>0</v>
      </c>
      <c r="K174" s="56">
        <f>K175+K177+K178+K180</f>
        <v>0</v>
      </c>
      <c r="L174" s="56">
        <f t="shared" si="80"/>
        <v>0</v>
      </c>
      <c r="M174" s="56">
        <f>M175+M177</f>
        <v>0</v>
      </c>
      <c r="N174" s="56">
        <f>M174/7.5345</f>
        <v>0</v>
      </c>
      <c r="O174" s="56">
        <f>O175+O177</f>
        <v>0</v>
      </c>
      <c r="P174" s="60">
        <f>O174/7.5345</f>
        <v>0</v>
      </c>
      <c r="Q174" s="56">
        <f>Q175+Q177</f>
        <v>0</v>
      </c>
      <c r="R174" s="56">
        <f>Q174/7.5345</f>
        <v>0</v>
      </c>
      <c r="S174" s="56">
        <f>C174</f>
        <v>15000</v>
      </c>
      <c r="T174" s="56">
        <f>S174/7.5345</f>
        <v>1990.8421262193906</v>
      </c>
      <c r="U174" s="56">
        <f>C174</f>
        <v>15000</v>
      </c>
      <c r="V174" s="112">
        <f>U174/7.5345</f>
        <v>1990.8421262193906</v>
      </c>
    </row>
    <row r="175" spans="1:22" s="4" customFormat="1" ht="13.5" customHeight="1">
      <c r="A175" s="160">
        <v>321</v>
      </c>
      <c r="B175" s="120" t="s">
        <v>27</v>
      </c>
      <c r="C175" s="56">
        <f>E175+G175+I175+K175+M175+O175+Q175</f>
        <v>10000</v>
      </c>
      <c r="D175" s="56">
        <f aca="true" t="shared" si="81" ref="D175:D181">C175/7.5345</f>
        <v>1327.2280841462605</v>
      </c>
      <c r="E175" s="56">
        <f>E176</f>
        <v>10000</v>
      </c>
      <c r="F175" s="100">
        <f t="shared" si="57"/>
        <v>1327.2280841462605</v>
      </c>
      <c r="G175" s="56">
        <f aca="true" t="shared" si="82" ref="G175:Q175">G176</f>
        <v>0</v>
      </c>
      <c r="H175" s="56">
        <f>G175/7.5345</f>
        <v>0</v>
      </c>
      <c r="I175" s="56">
        <f t="shared" si="82"/>
        <v>0</v>
      </c>
      <c r="J175" s="56">
        <f>I175/7.5345</f>
        <v>0</v>
      </c>
      <c r="K175" s="56">
        <f t="shared" si="82"/>
        <v>0</v>
      </c>
      <c r="L175" s="56">
        <f t="shared" si="80"/>
        <v>0</v>
      </c>
      <c r="M175" s="56">
        <f t="shared" si="82"/>
        <v>0</v>
      </c>
      <c r="N175" s="56">
        <f>M175/7.5345</f>
        <v>0</v>
      </c>
      <c r="O175" s="56">
        <f t="shared" si="82"/>
        <v>0</v>
      </c>
      <c r="P175" s="60">
        <f>O175/7.5345</f>
        <v>0</v>
      </c>
      <c r="Q175" s="56">
        <f t="shared" si="82"/>
        <v>0</v>
      </c>
      <c r="R175" s="56">
        <f>Q175/7.5345</f>
        <v>0</v>
      </c>
      <c r="S175" s="56"/>
      <c r="T175" s="56"/>
      <c r="U175" s="56"/>
      <c r="V175" s="115"/>
    </row>
    <row r="176" spans="1:22" s="71" customFormat="1" ht="12.75" customHeight="1">
      <c r="A176" s="143">
        <v>3211</v>
      </c>
      <c r="B176" s="123" t="s">
        <v>122</v>
      </c>
      <c r="C176" s="95">
        <v>10000</v>
      </c>
      <c r="D176" s="95">
        <f t="shared" si="81"/>
        <v>1327.2280841462605</v>
      </c>
      <c r="E176" s="95">
        <v>10000</v>
      </c>
      <c r="F176" s="101">
        <f t="shared" si="57"/>
        <v>1327.2280841462605</v>
      </c>
      <c r="G176" s="95"/>
      <c r="H176" s="95"/>
      <c r="I176" s="95"/>
      <c r="J176" s="56"/>
      <c r="K176" s="95">
        <v>0</v>
      </c>
      <c r="L176" s="95">
        <f t="shared" si="80"/>
        <v>0</v>
      </c>
      <c r="M176" s="95"/>
      <c r="N176" s="95"/>
      <c r="O176" s="95"/>
      <c r="P176" s="89"/>
      <c r="Q176" s="95"/>
      <c r="R176" s="95"/>
      <c r="S176" s="95"/>
      <c r="T176" s="95"/>
      <c r="U176" s="95"/>
      <c r="V176" s="129"/>
    </row>
    <row r="177" spans="1:22" s="4" customFormat="1" ht="12.75">
      <c r="A177" s="165">
        <v>322</v>
      </c>
      <c r="B177" s="141" t="s">
        <v>28</v>
      </c>
      <c r="C177" s="56">
        <f>E177+G177+I177+K177+M177+O177+Q177</f>
        <v>5000</v>
      </c>
      <c r="D177" s="56">
        <f t="shared" si="81"/>
        <v>663.6140420731302</v>
      </c>
      <c r="E177" s="56">
        <f>E178</f>
        <v>5000</v>
      </c>
      <c r="F177" s="100">
        <f t="shared" si="57"/>
        <v>663.6140420731302</v>
      </c>
      <c r="G177" s="56"/>
      <c r="H177" s="56"/>
      <c r="I177" s="56">
        <f>I178+I180</f>
        <v>0</v>
      </c>
      <c r="J177" s="56">
        <f>I177/7.5345</f>
        <v>0</v>
      </c>
      <c r="K177" s="56">
        <f>K178</f>
        <v>0</v>
      </c>
      <c r="L177" s="56">
        <f t="shared" si="80"/>
        <v>0</v>
      </c>
      <c r="M177" s="56"/>
      <c r="N177" s="56"/>
      <c r="O177" s="56"/>
      <c r="P177" s="60"/>
      <c r="Q177" s="56"/>
      <c r="R177" s="56"/>
      <c r="S177" s="56"/>
      <c r="T177" s="56"/>
      <c r="U177" s="56"/>
      <c r="V177" s="115"/>
    </row>
    <row r="178" spans="1:22" ht="12.75">
      <c r="A178" s="143">
        <v>3221</v>
      </c>
      <c r="B178" s="142" t="s">
        <v>123</v>
      </c>
      <c r="C178" s="95">
        <v>5000</v>
      </c>
      <c r="D178" s="95">
        <f t="shared" si="81"/>
        <v>663.6140420731302</v>
      </c>
      <c r="E178" s="95">
        <v>5000</v>
      </c>
      <c r="F178" s="101">
        <f t="shared" si="57"/>
        <v>663.6140420731302</v>
      </c>
      <c r="G178" s="95"/>
      <c r="H178" s="95"/>
      <c r="I178" s="95"/>
      <c r="J178" s="95"/>
      <c r="K178" s="95">
        <v>0</v>
      </c>
      <c r="L178" s="95">
        <f t="shared" si="80"/>
        <v>0</v>
      </c>
      <c r="M178" s="95"/>
      <c r="N178" s="95"/>
      <c r="O178" s="95"/>
      <c r="P178" s="89"/>
      <c r="Q178" s="95"/>
      <c r="R178" s="95"/>
      <c r="S178" s="95"/>
      <c r="T178" s="95"/>
      <c r="U178" s="95"/>
      <c r="V178" s="129"/>
    </row>
    <row r="179" spans="1:22" s="71" customFormat="1" ht="12.75">
      <c r="A179" s="143"/>
      <c r="B179" s="144" t="s">
        <v>125</v>
      </c>
      <c r="C179" s="56">
        <f>E179+G179</f>
        <v>0</v>
      </c>
      <c r="D179" s="56">
        <f t="shared" si="81"/>
        <v>0</v>
      </c>
      <c r="E179" s="56">
        <v>0</v>
      </c>
      <c r="F179" s="100">
        <f t="shared" si="57"/>
        <v>0</v>
      </c>
      <c r="G179" s="95">
        <v>0</v>
      </c>
      <c r="H179" s="95"/>
      <c r="I179" s="95"/>
      <c r="J179" s="95"/>
      <c r="K179" s="95"/>
      <c r="L179" s="95"/>
      <c r="M179" s="95"/>
      <c r="N179" s="95"/>
      <c r="O179" s="95"/>
      <c r="P179" s="89"/>
      <c r="Q179" s="95"/>
      <c r="R179" s="95"/>
      <c r="S179" s="95"/>
      <c r="T179" s="95"/>
      <c r="U179" s="95"/>
      <c r="V179" s="129"/>
    </row>
    <row r="180" spans="1:22" s="71" customFormat="1" ht="12.75">
      <c r="A180" s="143">
        <v>3299</v>
      </c>
      <c r="B180" s="123" t="s">
        <v>125</v>
      </c>
      <c r="C180" s="95">
        <v>0</v>
      </c>
      <c r="D180" s="95">
        <f t="shared" si="81"/>
        <v>0</v>
      </c>
      <c r="E180" s="95">
        <v>0</v>
      </c>
      <c r="F180" s="101">
        <f>E180/7.5345</f>
        <v>0</v>
      </c>
      <c r="G180" s="95"/>
      <c r="H180" s="95"/>
      <c r="I180" s="95"/>
      <c r="J180" s="95"/>
      <c r="K180" s="95"/>
      <c r="L180" s="95"/>
      <c r="M180" s="95"/>
      <c r="N180" s="95"/>
      <c r="O180" s="95"/>
      <c r="P180" s="89"/>
      <c r="Q180" s="95"/>
      <c r="R180" s="95"/>
      <c r="S180" s="95"/>
      <c r="T180" s="95"/>
      <c r="U180" s="95"/>
      <c r="V180" s="129"/>
    </row>
    <row r="181" spans="1:22" s="73" customFormat="1" ht="14.25" thickBot="1">
      <c r="A181" s="174"/>
      <c r="B181" s="145" t="s">
        <v>81</v>
      </c>
      <c r="C181" s="146">
        <f>C7+C64+C70+C79+C86+C96+C109+C122+C139+C155+C164+C173</f>
        <v>26669154</v>
      </c>
      <c r="D181" s="176">
        <f t="shared" si="81"/>
        <v>3539605.0169221577</v>
      </c>
      <c r="E181" s="146">
        <f>E7+E64+E70+E79+E86+E96+E109+E122+E139+E155+E164+E173</f>
        <v>3121154</v>
      </c>
      <c r="F181" s="147">
        <f>E181/7.5345</f>
        <v>414248.32437454374</v>
      </c>
      <c r="G181" s="146">
        <f>G7+G64+G70+G86</f>
        <v>350000</v>
      </c>
      <c r="H181" s="146">
        <f>G181/7.5345</f>
        <v>46452.98294511912</v>
      </c>
      <c r="I181" s="146">
        <f>I7+I64+I70+I86+I139</f>
        <v>1260000</v>
      </c>
      <c r="J181" s="146">
        <f>I181/7.5345</f>
        <v>167230.7386024288</v>
      </c>
      <c r="K181" s="146">
        <f>K7+K64+K70+K86+K109+K122+K139+K155+K96</f>
        <v>20702000</v>
      </c>
      <c r="L181" s="146">
        <f>K181/7.5345</f>
        <v>2747627.5797995883</v>
      </c>
      <c r="M181" s="146">
        <f>M96+M7+M64+M70+M79</f>
        <v>300000</v>
      </c>
      <c r="N181" s="146">
        <f>M181/7.5345</f>
        <v>39816.842524387816</v>
      </c>
      <c r="O181" s="146">
        <f>O96+O7+O64+O70+O86</f>
        <v>5000</v>
      </c>
      <c r="P181" s="146">
        <f>O181/7.5345</f>
        <v>663.6140420731302</v>
      </c>
      <c r="Q181" s="146">
        <f>Q96+Q7+Q64+Q70+Q86+Q139</f>
        <v>931000</v>
      </c>
      <c r="R181" s="146">
        <f>Q181/7.5345</f>
        <v>123564.93463401686</v>
      </c>
      <c r="S181" s="146">
        <f>S7+S64+S70+S79+S86+S96+S109+S122+S139+S155+S164+S173</f>
        <v>26669154</v>
      </c>
      <c r="T181" s="146">
        <f>S181/7.5345</f>
        <v>3539605.0169221577</v>
      </c>
      <c r="U181" s="146">
        <f>U7+U64+U70+U79+U86+U96+U109+U122+U139+U155+U164+U173</f>
        <v>26669154</v>
      </c>
      <c r="V181" s="148">
        <f>U181/7.5345</f>
        <v>3539605.0169221577</v>
      </c>
    </row>
    <row r="182" spans="1:21" ht="12.75">
      <c r="A182" s="166"/>
      <c r="B182" s="9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10"/>
      <c r="Q182" s="3"/>
      <c r="R182" s="3"/>
      <c r="S182" s="3"/>
      <c r="T182" s="3"/>
      <c r="U182" s="3"/>
    </row>
    <row r="183" spans="1:21" ht="12.75">
      <c r="A183" s="209" t="s">
        <v>173</v>
      </c>
      <c r="B183" s="177">
        <v>7.5345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10"/>
      <c r="Q183" s="3"/>
      <c r="R183" s="3"/>
      <c r="S183" s="3"/>
      <c r="T183" s="3"/>
      <c r="U183" s="3"/>
    </row>
    <row r="184" spans="1:21" ht="12.75">
      <c r="A184" s="93" t="s">
        <v>196</v>
      </c>
      <c r="B184" s="93"/>
      <c r="C184" s="10"/>
      <c r="D184" s="10"/>
      <c r="E184" s="10"/>
      <c r="F184" s="10"/>
      <c r="G184" s="105"/>
      <c r="H184" s="105"/>
      <c r="I184" s="3"/>
      <c r="J184" s="3"/>
      <c r="K184" s="10"/>
      <c r="L184" s="10"/>
      <c r="M184" s="3"/>
      <c r="N184" s="3"/>
      <c r="O184" s="3"/>
      <c r="P184" s="10"/>
      <c r="Q184" s="3"/>
      <c r="R184" s="3"/>
      <c r="S184" s="3"/>
      <c r="T184" s="3"/>
      <c r="U184" s="3"/>
    </row>
    <row r="185" spans="1:21" ht="12.75">
      <c r="A185" s="93"/>
      <c r="B185" s="93"/>
      <c r="C185" s="10"/>
      <c r="D185" s="10"/>
      <c r="E185" s="10"/>
      <c r="F185" s="10"/>
      <c r="G185" s="106"/>
      <c r="H185" s="106"/>
      <c r="I185" s="3"/>
      <c r="J185" s="3"/>
      <c r="K185" s="10"/>
      <c r="L185" s="10"/>
      <c r="M185" s="3"/>
      <c r="N185" s="3"/>
      <c r="O185" s="3"/>
      <c r="P185" s="10"/>
      <c r="Q185" s="3"/>
      <c r="R185" s="3"/>
      <c r="S185" s="3"/>
      <c r="T185" s="3"/>
      <c r="U185" s="3"/>
    </row>
    <row r="186" spans="1:21" ht="12.75">
      <c r="A186" s="93" t="s">
        <v>39</v>
      </c>
      <c r="B186" s="93" t="s">
        <v>164</v>
      </c>
      <c r="C186" s="10"/>
      <c r="D186" s="10"/>
      <c r="E186" s="10"/>
      <c r="F186" s="10"/>
      <c r="G186" s="107"/>
      <c r="H186" s="107"/>
      <c r="I186" s="3"/>
      <c r="J186" s="3"/>
      <c r="K186" s="10"/>
      <c r="L186" s="10"/>
      <c r="M186" s="3"/>
      <c r="N186" s="3"/>
      <c r="O186" s="3" t="s">
        <v>83</v>
      </c>
      <c r="P186" s="10"/>
      <c r="Q186" s="3"/>
      <c r="R186" s="3"/>
      <c r="S186" s="3"/>
      <c r="T186" s="3"/>
      <c r="U186" s="3"/>
    </row>
    <row r="187" spans="1:21" ht="12.75">
      <c r="A187" s="93"/>
      <c r="B187" s="93"/>
      <c r="C187" s="10"/>
      <c r="D187" s="10"/>
      <c r="E187" s="10"/>
      <c r="F187" s="10"/>
      <c r="G187" s="107"/>
      <c r="H187" s="107"/>
      <c r="I187" s="3"/>
      <c r="J187" s="3"/>
      <c r="K187" s="10"/>
      <c r="L187" s="10"/>
      <c r="M187" s="3"/>
      <c r="N187" s="3"/>
      <c r="O187" s="3"/>
      <c r="P187" s="10"/>
      <c r="Q187" s="3"/>
      <c r="R187" s="3"/>
      <c r="S187" s="3"/>
      <c r="T187" s="3"/>
      <c r="U187" s="3"/>
    </row>
    <row r="188" spans="1:21" ht="12.75">
      <c r="A188" s="93"/>
      <c r="B188" s="178" t="s">
        <v>165</v>
      </c>
      <c r="C188" s="10"/>
      <c r="D188" s="10"/>
      <c r="E188" s="12"/>
      <c r="F188" s="12"/>
      <c r="G188" s="108"/>
      <c r="H188" s="108"/>
      <c r="I188" s="3"/>
      <c r="J188" s="3"/>
      <c r="K188" s="10"/>
      <c r="L188" s="10"/>
      <c r="M188" s="3"/>
      <c r="N188" s="3"/>
      <c r="O188" s="3" t="s">
        <v>87</v>
      </c>
      <c r="P188" s="10"/>
      <c r="Q188" s="3"/>
      <c r="R188" s="3"/>
      <c r="S188" s="3"/>
      <c r="T188" s="3"/>
      <c r="U188" s="3"/>
    </row>
    <row r="189" spans="1:21" ht="12.75">
      <c r="A189" s="166"/>
      <c r="B189" s="9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10"/>
      <c r="Q189" s="3"/>
      <c r="R189" s="3"/>
      <c r="S189" s="3"/>
      <c r="T189" s="3"/>
      <c r="U189" s="3"/>
    </row>
    <row r="190" spans="1:21" ht="12.75">
      <c r="A190" s="167"/>
      <c r="B190" s="9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10"/>
      <c r="Q190" s="3"/>
      <c r="R190" s="3"/>
      <c r="S190" s="3"/>
      <c r="T190" s="3"/>
      <c r="U190" s="3"/>
    </row>
    <row r="191" spans="1:21" ht="12.75">
      <c r="A191" s="166"/>
      <c r="B191" s="9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10"/>
      <c r="Q191" s="3"/>
      <c r="R191" s="3"/>
      <c r="S191" s="3"/>
      <c r="T191" s="3"/>
      <c r="U191" s="3"/>
    </row>
    <row r="192" spans="1:21" ht="12.75">
      <c r="A192" s="166"/>
      <c r="B192" s="9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10"/>
      <c r="Q192" s="3"/>
      <c r="R192" s="3"/>
      <c r="S192" s="3"/>
      <c r="T192" s="3"/>
      <c r="U192" s="3"/>
    </row>
    <row r="193" spans="1:21" ht="12.75">
      <c r="A193" s="166"/>
      <c r="B193" s="9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10"/>
      <c r="Q193" s="3"/>
      <c r="R193" s="3"/>
      <c r="S193" s="3"/>
      <c r="T193" s="3"/>
      <c r="U193" s="3"/>
    </row>
    <row r="194" spans="1:21" ht="12.75">
      <c r="A194" s="166"/>
      <c r="B194" s="9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10"/>
      <c r="Q194" s="3"/>
      <c r="R194" s="3"/>
      <c r="S194" s="3"/>
      <c r="T194" s="3"/>
      <c r="U194" s="3"/>
    </row>
    <row r="195" spans="1:21" ht="12.75">
      <c r="A195" s="166"/>
      <c r="B195" s="9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10"/>
      <c r="Q195" s="3"/>
      <c r="R195" s="3"/>
      <c r="S195" s="3"/>
      <c r="T195" s="3"/>
      <c r="U195" s="3"/>
    </row>
    <row r="196" spans="1:21" ht="12.75">
      <c r="A196" s="166"/>
      <c r="B196" s="9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10"/>
      <c r="Q196" s="3"/>
      <c r="R196" s="3"/>
      <c r="S196" s="3"/>
      <c r="T196" s="3"/>
      <c r="U196" s="3"/>
    </row>
    <row r="197" spans="1:21" ht="12.75">
      <c r="A197" s="166"/>
      <c r="B197" s="9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10"/>
      <c r="Q197" s="3"/>
      <c r="R197" s="3"/>
      <c r="S197" s="3"/>
      <c r="T197" s="3"/>
      <c r="U197" s="3"/>
    </row>
    <row r="198" spans="1:21" ht="12.75">
      <c r="A198" s="166"/>
      <c r="B198" s="9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10"/>
      <c r="Q198" s="3"/>
      <c r="R198" s="3"/>
      <c r="S198" s="3"/>
      <c r="T198" s="3"/>
      <c r="U198" s="3"/>
    </row>
    <row r="199" spans="1:21" ht="12.75">
      <c r="A199" s="166"/>
      <c r="B199" s="9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10"/>
      <c r="Q199" s="3"/>
      <c r="R199" s="3"/>
      <c r="S199" s="3"/>
      <c r="T199" s="3"/>
      <c r="U199" s="3"/>
    </row>
    <row r="200" spans="1:21" ht="12.75">
      <c r="A200" s="166"/>
      <c r="B200" s="9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10"/>
      <c r="Q200" s="3"/>
      <c r="R200" s="3"/>
      <c r="S200" s="3"/>
      <c r="T200" s="3"/>
      <c r="U200" s="3"/>
    </row>
    <row r="201" spans="1:21" ht="12.75">
      <c r="A201" s="166"/>
      <c r="B201" s="9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10"/>
      <c r="Q201" s="3"/>
      <c r="R201" s="3"/>
      <c r="S201" s="3"/>
      <c r="T201" s="3"/>
      <c r="U201" s="3"/>
    </row>
    <row r="202" spans="1:21" ht="12.75">
      <c r="A202" s="166"/>
      <c r="B202" s="9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10"/>
      <c r="Q202" s="3"/>
      <c r="R202" s="3"/>
      <c r="S202" s="3"/>
      <c r="T202" s="3"/>
      <c r="U202" s="3"/>
    </row>
    <row r="203" spans="1:21" ht="12.75">
      <c r="A203" s="166"/>
      <c r="B203" s="9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10"/>
      <c r="Q203" s="3"/>
      <c r="R203" s="3"/>
      <c r="S203" s="3"/>
      <c r="T203" s="3"/>
      <c r="U203" s="3"/>
    </row>
    <row r="204" spans="1:21" ht="12.75">
      <c r="A204" s="166"/>
      <c r="B204" s="9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10"/>
      <c r="Q204" s="3"/>
      <c r="R204" s="3"/>
      <c r="S204" s="3"/>
      <c r="T204" s="3"/>
      <c r="U204" s="3"/>
    </row>
    <row r="205" spans="1:21" ht="12.75">
      <c r="A205" s="166"/>
      <c r="B205" s="9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10"/>
      <c r="Q205" s="3"/>
      <c r="R205" s="3"/>
      <c r="S205" s="3"/>
      <c r="T205" s="3"/>
      <c r="U205" s="3"/>
    </row>
    <row r="206" spans="1:21" ht="12.75">
      <c r="A206" s="166"/>
      <c r="B206" s="9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10"/>
      <c r="Q206" s="3"/>
      <c r="R206" s="3"/>
      <c r="S206" s="3"/>
      <c r="T206" s="3"/>
      <c r="U206" s="3"/>
    </row>
    <row r="207" spans="1:21" ht="12.75">
      <c r="A207" s="166"/>
      <c r="B207" s="9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10"/>
      <c r="Q207" s="3"/>
      <c r="R207" s="3"/>
      <c r="S207" s="3"/>
      <c r="T207" s="3"/>
      <c r="U207" s="3"/>
    </row>
    <row r="208" spans="1:21" ht="12.75">
      <c r="A208" s="166"/>
      <c r="B208" s="9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10"/>
      <c r="Q208" s="3"/>
      <c r="R208" s="3"/>
      <c r="S208" s="3"/>
      <c r="T208" s="3"/>
      <c r="U208" s="3"/>
    </row>
    <row r="209" spans="1:21" ht="12.75">
      <c r="A209" s="166"/>
      <c r="B209" s="9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10"/>
      <c r="Q209" s="3"/>
      <c r="R209" s="3"/>
      <c r="S209" s="3"/>
      <c r="T209" s="3"/>
      <c r="U209" s="3"/>
    </row>
    <row r="210" spans="1:21" ht="12.75">
      <c r="A210" s="166"/>
      <c r="B210" s="9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10"/>
      <c r="Q210" s="3"/>
      <c r="R210" s="3"/>
      <c r="S210" s="3"/>
      <c r="T210" s="3"/>
      <c r="U210" s="3"/>
    </row>
    <row r="211" spans="1:21" ht="12.75">
      <c r="A211" s="166"/>
      <c r="B211" s="9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10"/>
      <c r="Q211" s="3"/>
      <c r="R211" s="3"/>
      <c r="S211" s="3"/>
      <c r="T211" s="3"/>
      <c r="U211" s="3"/>
    </row>
    <row r="212" spans="1:21" ht="12.75">
      <c r="A212" s="166"/>
      <c r="B212" s="9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10"/>
      <c r="Q212" s="3"/>
      <c r="R212" s="3"/>
      <c r="S212" s="3"/>
      <c r="T212" s="3"/>
      <c r="U212" s="3"/>
    </row>
    <row r="213" spans="1:21" ht="12.75">
      <c r="A213" s="166"/>
      <c r="B213" s="9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10"/>
      <c r="Q213" s="3"/>
      <c r="R213" s="3"/>
      <c r="S213" s="3"/>
      <c r="T213" s="3"/>
      <c r="U213" s="3"/>
    </row>
    <row r="214" spans="1:21" ht="12.75">
      <c r="A214" s="166"/>
      <c r="B214" s="9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10"/>
      <c r="Q214" s="3"/>
      <c r="R214" s="3"/>
      <c r="S214" s="3"/>
      <c r="T214" s="3"/>
      <c r="U214" s="3"/>
    </row>
    <row r="215" spans="1:21" ht="12.75">
      <c r="A215" s="166"/>
      <c r="B215" s="9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10"/>
      <c r="Q215" s="3"/>
      <c r="R215" s="3"/>
      <c r="S215" s="3"/>
      <c r="T215" s="3"/>
      <c r="U215" s="3"/>
    </row>
    <row r="216" spans="1:21" ht="12.75">
      <c r="A216" s="166"/>
      <c r="B216" s="9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10"/>
      <c r="Q216" s="3"/>
      <c r="R216" s="3"/>
      <c r="S216" s="3"/>
      <c r="T216" s="3"/>
      <c r="U216" s="3"/>
    </row>
    <row r="217" spans="1:21" ht="12.75">
      <c r="A217" s="166"/>
      <c r="B217" s="9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10"/>
      <c r="Q217" s="3"/>
      <c r="R217" s="3"/>
      <c r="S217" s="3"/>
      <c r="T217" s="3"/>
      <c r="U217" s="3"/>
    </row>
    <row r="218" spans="1:21" ht="12.75">
      <c r="A218" s="166"/>
      <c r="B218" s="9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10"/>
      <c r="Q218" s="3"/>
      <c r="R218" s="3"/>
      <c r="S218" s="3"/>
      <c r="T218" s="3"/>
      <c r="U218" s="3"/>
    </row>
    <row r="219" spans="1:21" ht="12.75">
      <c r="A219" s="166"/>
      <c r="B219" s="9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10"/>
      <c r="Q219" s="3"/>
      <c r="R219" s="3"/>
      <c r="S219" s="3"/>
      <c r="T219" s="3"/>
      <c r="U219" s="3"/>
    </row>
    <row r="220" spans="1:21" ht="12.75">
      <c r="A220" s="166"/>
      <c r="B220" s="9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10"/>
      <c r="Q220" s="3"/>
      <c r="R220" s="3"/>
      <c r="S220" s="3"/>
      <c r="T220" s="3"/>
      <c r="U220" s="3"/>
    </row>
    <row r="221" spans="1:21" ht="12.75">
      <c r="A221" s="166"/>
      <c r="B221" s="9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10"/>
      <c r="Q221" s="3"/>
      <c r="R221" s="3"/>
      <c r="S221" s="3"/>
      <c r="T221" s="3"/>
      <c r="U221" s="3"/>
    </row>
    <row r="222" spans="1:21" ht="12.75">
      <c r="A222" s="166"/>
      <c r="B222" s="9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10"/>
      <c r="Q222" s="3"/>
      <c r="R222" s="3"/>
      <c r="S222" s="3"/>
      <c r="T222" s="3"/>
      <c r="U222" s="3"/>
    </row>
    <row r="223" spans="1:21" ht="12.75">
      <c r="A223" s="166"/>
      <c r="B223" s="9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10"/>
      <c r="Q223" s="3"/>
      <c r="R223" s="3"/>
      <c r="S223" s="3"/>
      <c r="T223" s="3"/>
      <c r="U223" s="3"/>
    </row>
    <row r="224" spans="1:21" ht="12.75">
      <c r="A224" s="166"/>
      <c r="B224" s="9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10"/>
      <c r="Q224" s="3"/>
      <c r="R224" s="3"/>
      <c r="S224" s="3"/>
      <c r="T224" s="3"/>
      <c r="U224" s="3"/>
    </row>
    <row r="225" spans="1:21" ht="12.75">
      <c r="A225" s="166"/>
      <c r="B225" s="9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10"/>
      <c r="Q225" s="3"/>
      <c r="R225" s="3"/>
      <c r="S225" s="3"/>
      <c r="T225" s="3"/>
      <c r="U225" s="3"/>
    </row>
    <row r="226" spans="1:21" ht="12.75">
      <c r="A226" s="166"/>
      <c r="B226" s="9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10"/>
      <c r="Q226" s="3"/>
      <c r="R226" s="3"/>
      <c r="S226" s="3"/>
      <c r="T226" s="3"/>
      <c r="U226" s="3"/>
    </row>
    <row r="227" spans="1:21" ht="12.75">
      <c r="A227" s="166"/>
      <c r="B227" s="9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10"/>
      <c r="Q227" s="3"/>
      <c r="R227" s="3"/>
      <c r="S227" s="3"/>
      <c r="T227" s="3"/>
      <c r="U227" s="3"/>
    </row>
    <row r="228" spans="1:21" ht="12.75">
      <c r="A228" s="166"/>
      <c r="B228" s="9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10"/>
      <c r="Q228" s="3"/>
      <c r="R228" s="3"/>
      <c r="S228" s="3"/>
      <c r="T228" s="3"/>
      <c r="U228" s="3"/>
    </row>
    <row r="229" spans="1:21" ht="12.75">
      <c r="A229" s="166"/>
      <c r="B229" s="9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10"/>
      <c r="Q229" s="3"/>
      <c r="R229" s="3"/>
      <c r="S229" s="3"/>
      <c r="T229" s="3"/>
      <c r="U229" s="3"/>
    </row>
    <row r="230" spans="1:21" ht="12.75">
      <c r="A230" s="166"/>
      <c r="B230" s="9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10"/>
      <c r="Q230" s="3"/>
      <c r="R230" s="3"/>
      <c r="S230" s="3"/>
      <c r="T230" s="3"/>
      <c r="U230" s="3"/>
    </row>
    <row r="231" spans="1:21" ht="12.75">
      <c r="A231" s="166"/>
      <c r="B231" s="9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10"/>
      <c r="Q231" s="3"/>
      <c r="R231" s="3"/>
      <c r="S231" s="3"/>
      <c r="T231" s="3"/>
      <c r="U231" s="3"/>
    </row>
    <row r="232" spans="1:21" ht="12.75">
      <c r="A232" s="166"/>
      <c r="B232" s="9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10"/>
      <c r="Q232" s="3"/>
      <c r="R232" s="3"/>
      <c r="S232" s="3"/>
      <c r="T232" s="3"/>
      <c r="U232" s="3"/>
    </row>
    <row r="233" spans="1:21" ht="12.75">
      <c r="A233" s="166"/>
      <c r="B233" s="9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10"/>
      <c r="Q233" s="3"/>
      <c r="R233" s="3"/>
      <c r="S233" s="3"/>
      <c r="T233" s="3"/>
      <c r="U233" s="3"/>
    </row>
    <row r="234" spans="1:21" ht="12.75">
      <c r="A234" s="166"/>
      <c r="B234" s="9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10"/>
      <c r="Q234" s="3"/>
      <c r="R234" s="3"/>
      <c r="S234" s="3"/>
      <c r="T234" s="3"/>
      <c r="U234" s="3"/>
    </row>
    <row r="235" spans="1:21" ht="12.75">
      <c r="A235" s="166"/>
      <c r="B235" s="9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10"/>
      <c r="Q235" s="3"/>
      <c r="R235" s="3"/>
      <c r="S235" s="3"/>
      <c r="T235" s="3"/>
      <c r="U235" s="3"/>
    </row>
    <row r="236" spans="1:21" ht="12.75">
      <c r="A236" s="166"/>
      <c r="B236" s="9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10"/>
      <c r="Q236" s="3"/>
      <c r="R236" s="3"/>
      <c r="S236" s="3"/>
      <c r="T236" s="3"/>
      <c r="U236" s="3"/>
    </row>
    <row r="237" spans="1:21" ht="12.75">
      <c r="A237" s="166"/>
      <c r="B237" s="9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10"/>
      <c r="Q237" s="3"/>
      <c r="R237" s="3"/>
      <c r="S237" s="3"/>
      <c r="T237" s="3"/>
      <c r="U237" s="3"/>
    </row>
    <row r="238" spans="1:21" ht="12.75">
      <c r="A238" s="166"/>
      <c r="B238" s="9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10"/>
      <c r="Q238" s="3"/>
      <c r="R238" s="3"/>
      <c r="S238" s="3"/>
      <c r="T238" s="3"/>
      <c r="U238" s="3"/>
    </row>
    <row r="239" spans="1:21" ht="12.75">
      <c r="A239" s="166"/>
      <c r="B239" s="9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10"/>
      <c r="Q239" s="3"/>
      <c r="R239" s="3"/>
      <c r="S239" s="3"/>
      <c r="T239" s="3"/>
      <c r="U239" s="3"/>
    </row>
    <row r="240" spans="1:21" ht="12.75">
      <c r="A240" s="166"/>
      <c r="B240" s="9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10"/>
      <c r="Q240" s="3"/>
      <c r="R240" s="3"/>
      <c r="S240" s="3"/>
      <c r="T240" s="3"/>
      <c r="U240" s="3"/>
    </row>
    <row r="241" spans="1:21" ht="12.75">
      <c r="A241" s="166"/>
      <c r="B241" s="9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10"/>
      <c r="Q241" s="3"/>
      <c r="R241" s="3"/>
      <c r="S241" s="3"/>
      <c r="T241" s="3"/>
      <c r="U241" s="3"/>
    </row>
    <row r="242" spans="1:21" ht="12.75">
      <c r="A242" s="166"/>
      <c r="B242" s="9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10"/>
      <c r="Q242" s="3"/>
      <c r="R242" s="3"/>
      <c r="S242" s="3"/>
      <c r="T242" s="3"/>
      <c r="U242" s="3"/>
    </row>
    <row r="243" spans="1:21" ht="12.75">
      <c r="A243" s="166"/>
      <c r="B243" s="9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10"/>
      <c r="Q243" s="3"/>
      <c r="R243" s="3"/>
      <c r="S243" s="3"/>
      <c r="T243" s="3"/>
      <c r="U243" s="3"/>
    </row>
    <row r="244" spans="1:21" ht="12.75">
      <c r="A244" s="166"/>
      <c r="B244" s="9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10"/>
      <c r="Q244" s="3"/>
      <c r="R244" s="3"/>
      <c r="S244" s="3"/>
      <c r="T244" s="3"/>
      <c r="U244" s="3"/>
    </row>
    <row r="245" spans="1:21" ht="12.75">
      <c r="A245" s="166"/>
      <c r="B245" s="9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10"/>
      <c r="Q245" s="3"/>
      <c r="R245" s="3"/>
      <c r="S245" s="3"/>
      <c r="T245" s="3"/>
      <c r="U245" s="3"/>
    </row>
    <row r="246" spans="1:21" ht="12.75">
      <c r="A246" s="166"/>
      <c r="B246" s="9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10"/>
      <c r="Q246" s="3"/>
      <c r="R246" s="3"/>
      <c r="S246" s="3"/>
      <c r="T246" s="3"/>
      <c r="U246" s="3"/>
    </row>
    <row r="247" spans="1:21" ht="12.75">
      <c r="A247" s="166"/>
      <c r="B247" s="9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10"/>
      <c r="Q247" s="3"/>
      <c r="R247" s="3"/>
      <c r="S247" s="3"/>
      <c r="T247" s="3"/>
      <c r="U247" s="3"/>
    </row>
    <row r="248" spans="1:21" ht="12.75">
      <c r="A248" s="166"/>
      <c r="B248" s="9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10"/>
      <c r="Q248" s="3"/>
      <c r="R248" s="3"/>
      <c r="S248" s="3"/>
      <c r="T248" s="3"/>
      <c r="U248" s="3"/>
    </row>
    <row r="249" spans="1:21" ht="12.75">
      <c r="A249" s="166"/>
      <c r="B249" s="9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10"/>
      <c r="Q249" s="3"/>
      <c r="R249" s="3"/>
      <c r="S249" s="3"/>
      <c r="T249" s="3"/>
      <c r="U249" s="3"/>
    </row>
    <row r="250" spans="1:21" ht="12.75">
      <c r="A250" s="166"/>
      <c r="B250" s="9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10"/>
      <c r="Q250" s="3"/>
      <c r="R250" s="3"/>
      <c r="S250" s="3"/>
      <c r="T250" s="3"/>
      <c r="U250" s="3"/>
    </row>
    <row r="251" spans="1:21" ht="12.75">
      <c r="A251" s="166"/>
      <c r="B251" s="9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10"/>
      <c r="Q251" s="3"/>
      <c r="R251" s="3"/>
      <c r="S251" s="3"/>
      <c r="T251" s="3"/>
      <c r="U251" s="3"/>
    </row>
    <row r="252" spans="1:21" ht="12.75">
      <c r="A252" s="166"/>
      <c r="B252" s="9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10"/>
      <c r="Q252" s="3"/>
      <c r="R252" s="3"/>
      <c r="S252" s="3"/>
      <c r="T252" s="3"/>
      <c r="U252" s="3"/>
    </row>
    <row r="253" spans="1:21" ht="12.75">
      <c r="A253" s="166"/>
      <c r="B253" s="9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10"/>
      <c r="Q253" s="3"/>
      <c r="R253" s="3"/>
      <c r="S253" s="3"/>
      <c r="T253" s="3"/>
      <c r="U253" s="3"/>
    </row>
    <row r="254" spans="1:21" ht="12.75">
      <c r="A254" s="166"/>
      <c r="B254" s="9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10"/>
      <c r="Q254" s="3"/>
      <c r="R254" s="3"/>
      <c r="S254" s="3"/>
      <c r="T254" s="3"/>
      <c r="U254" s="3"/>
    </row>
    <row r="255" spans="1:21" ht="12.75">
      <c r="A255" s="166"/>
      <c r="B255" s="9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10"/>
      <c r="Q255" s="3"/>
      <c r="R255" s="3"/>
      <c r="S255" s="3"/>
      <c r="T255" s="3"/>
      <c r="U255" s="3"/>
    </row>
    <row r="256" spans="1:21" ht="12.75">
      <c r="A256" s="166"/>
      <c r="B256" s="9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10"/>
      <c r="Q256" s="3"/>
      <c r="R256" s="3"/>
      <c r="S256" s="3"/>
      <c r="T256" s="3"/>
      <c r="U256" s="3"/>
    </row>
    <row r="257" spans="1:21" ht="12.75">
      <c r="A257" s="166"/>
      <c r="B257" s="9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10"/>
      <c r="Q257" s="3"/>
      <c r="R257" s="3"/>
      <c r="S257" s="3"/>
      <c r="T257" s="3"/>
      <c r="U257" s="3"/>
    </row>
    <row r="258" spans="1:21" ht="12.75">
      <c r="A258" s="166"/>
      <c r="B258" s="9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10"/>
      <c r="Q258" s="3"/>
      <c r="R258" s="3"/>
      <c r="S258" s="3"/>
      <c r="T258" s="3"/>
      <c r="U258" s="3"/>
    </row>
    <row r="259" spans="1:21" ht="12.75">
      <c r="A259" s="166"/>
      <c r="B259" s="9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10"/>
      <c r="Q259" s="3"/>
      <c r="R259" s="3"/>
      <c r="S259" s="3"/>
      <c r="T259" s="3"/>
      <c r="U259" s="3"/>
    </row>
    <row r="260" spans="1:21" ht="12.75">
      <c r="A260" s="166"/>
      <c r="B260" s="9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10"/>
      <c r="Q260" s="3"/>
      <c r="R260" s="3"/>
      <c r="S260" s="3"/>
      <c r="T260" s="3"/>
      <c r="U260" s="3"/>
    </row>
    <row r="261" spans="1:21" ht="12.75">
      <c r="A261" s="166"/>
      <c r="B261" s="9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10"/>
      <c r="Q261" s="3"/>
      <c r="R261" s="3"/>
      <c r="S261" s="3"/>
      <c r="T261" s="3"/>
      <c r="U261" s="3"/>
    </row>
    <row r="262" spans="1:21" ht="12.75">
      <c r="A262" s="166"/>
      <c r="B262" s="9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10"/>
      <c r="Q262" s="3"/>
      <c r="R262" s="3"/>
      <c r="S262" s="3"/>
      <c r="T262" s="3"/>
      <c r="U262" s="3"/>
    </row>
    <row r="263" spans="1:21" ht="12.75">
      <c r="A263" s="166"/>
      <c r="B263" s="9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10"/>
      <c r="Q263" s="3"/>
      <c r="R263" s="3"/>
      <c r="S263" s="3"/>
      <c r="T263" s="3"/>
      <c r="U263" s="3"/>
    </row>
    <row r="264" spans="1:21" ht="12.75">
      <c r="A264" s="166"/>
      <c r="B264" s="9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10"/>
      <c r="Q264" s="3"/>
      <c r="R264" s="3"/>
      <c r="S264" s="3"/>
      <c r="T264" s="3"/>
      <c r="U264" s="3"/>
    </row>
    <row r="265" spans="1:21" ht="12.75">
      <c r="A265" s="166"/>
      <c r="B265" s="9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10"/>
      <c r="Q265" s="3"/>
      <c r="R265" s="3"/>
      <c r="S265" s="3"/>
      <c r="T265" s="3"/>
      <c r="U265" s="3"/>
    </row>
    <row r="266" spans="1:21" ht="12.75">
      <c r="A266" s="166"/>
      <c r="B266" s="9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10"/>
      <c r="Q266" s="3"/>
      <c r="R266" s="3"/>
      <c r="S266" s="3"/>
      <c r="T266" s="3"/>
      <c r="U266" s="3"/>
    </row>
    <row r="267" spans="1:21" ht="12.75">
      <c r="A267" s="166"/>
      <c r="B267" s="9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10"/>
      <c r="Q267" s="3"/>
      <c r="R267" s="3"/>
      <c r="S267" s="3"/>
      <c r="T267" s="3"/>
      <c r="U267" s="3"/>
    </row>
    <row r="268" spans="1:21" ht="12.75">
      <c r="A268" s="166"/>
      <c r="B268" s="9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10"/>
      <c r="Q268" s="3"/>
      <c r="R268" s="3"/>
      <c r="S268" s="3"/>
      <c r="T268" s="3"/>
      <c r="U268" s="3"/>
    </row>
    <row r="269" spans="1:21" ht="12.75">
      <c r="A269" s="166"/>
      <c r="B269" s="9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10"/>
      <c r="Q269" s="3"/>
      <c r="R269" s="3"/>
      <c r="S269" s="3"/>
      <c r="T269" s="3"/>
      <c r="U269" s="3"/>
    </row>
    <row r="270" spans="1:21" ht="12.75">
      <c r="A270" s="166"/>
      <c r="B270" s="9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10"/>
      <c r="Q270" s="3"/>
      <c r="R270" s="3"/>
      <c r="S270" s="3"/>
      <c r="T270" s="3"/>
      <c r="U270" s="3"/>
    </row>
    <row r="271" spans="1:21" ht="12.75">
      <c r="A271" s="166"/>
      <c r="B271" s="9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10"/>
      <c r="Q271" s="3"/>
      <c r="R271" s="3"/>
      <c r="S271" s="3"/>
      <c r="T271" s="3"/>
      <c r="U271" s="3"/>
    </row>
    <row r="272" spans="1:21" ht="12.75">
      <c r="A272" s="166"/>
      <c r="B272" s="9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10"/>
      <c r="Q272" s="3"/>
      <c r="R272" s="3"/>
      <c r="S272" s="3"/>
      <c r="T272" s="3"/>
      <c r="U272" s="3"/>
    </row>
    <row r="273" spans="1:21" ht="12.75">
      <c r="A273" s="166"/>
      <c r="B273" s="9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10"/>
      <c r="Q273" s="3"/>
      <c r="R273" s="3"/>
      <c r="S273" s="3"/>
      <c r="T273" s="3"/>
      <c r="U273" s="3"/>
    </row>
    <row r="274" spans="1:21" ht="12.75">
      <c r="A274" s="166"/>
      <c r="B274" s="9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10"/>
      <c r="Q274" s="3"/>
      <c r="R274" s="3"/>
      <c r="S274" s="3"/>
      <c r="T274" s="3"/>
      <c r="U274" s="3"/>
    </row>
    <row r="275" spans="1:21" ht="12.75">
      <c r="A275" s="166"/>
      <c r="B275" s="9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10"/>
      <c r="Q275" s="3"/>
      <c r="R275" s="3"/>
      <c r="S275" s="3"/>
      <c r="T275" s="3"/>
      <c r="U275" s="3"/>
    </row>
    <row r="276" spans="1:21" ht="12.75">
      <c r="A276" s="166"/>
      <c r="B276" s="9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10"/>
      <c r="Q276" s="3"/>
      <c r="R276" s="3"/>
      <c r="S276" s="3"/>
      <c r="T276" s="3"/>
      <c r="U276" s="3"/>
    </row>
    <row r="277" spans="1:21" ht="12.75">
      <c r="A277" s="166"/>
      <c r="B277" s="9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10"/>
      <c r="Q277" s="3"/>
      <c r="R277" s="3"/>
      <c r="S277" s="3"/>
      <c r="T277" s="3"/>
      <c r="U277" s="3"/>
    </row>
    <row r="278" spans="1:21" ht="12.75">
      <c r="A278" s="166"/>
      <c r="B278" s="9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10"/>
      <c r="Q278" s="3"/>
      <c r="R278" s="3"/>
      <c r="S278" s="3"/>
      <c r="T278" s="3"/>
      <c r="U278" s="3"/>
    </row>
    <row r="279" spans="1:21" ht="12.75">
      <c r="A279" s="166"/>
      <c r="B279" s="9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10"/>
      <c r="Q279" s="3"/>
      <c r="R279" s="3"/>
      <c r="S279" s="3"/>
      <c r="T279" s="3"/>
      <c r="U279" s="3"/>
    </row>
    <row r="280" spans="1:21" ht="12.75">
      <c r="A280" s="166"/>
      <c r="B280" s="9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10"/>
      <c r="Q280" s="3"/>
      <c r="R280" s="3"/>
      <c r="S280" s="3"/>
      <c r="T280" s="3"/>
      <c r="U280" s="3"/>
    </row>
    <row r="281" spans="1:21" ht="12.75">
      <c r="A281" s="166"/>
      <c r="B281" s="9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10"/>
      <c r="Q281" s="3"/>
      <c r="R281" s="3"/>
      <c r="S281" s="3"/>
      <c r="T281" s="3"/>
      <c r="U281" s="3"/>
    </row>
    <row r="282" spans="1:21" ht="12.75">
      <c r="A282" s="166"/>
      <c r="B282" s="9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10"/>
      <c r="Q282" s="3"/>
      <c r="R282" s="3"/>
      <c r="S282" s="3"/>
      <c r="T282" s="3"/>
      <c r="U282" s="3"/>
    </row>
    <row r="283" spans="1:21" ht="12.75">
      <c r="A283" s="166"/>
      <c r="B283" s="9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10"/>
      <c r="Q283" s="3"/>
      <c r="R283" s="3"/>
      <c r="S283" s="3"/>
      <c r="T283" s="3"/>
      <c r="U283" s="3"/>
    </row>
    <row r="284" spans="1:21" ht="12.75">
      <c r="A284" s="166"/>
      <c r="B284" s="9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10"/>
      <c r="Q284" s="3"/>
      <c r="R284" s="3"/>
      <c r="S284" s="3"/>
      <c r="T284" s="3"/>
      <c r="U284" s="3"/>
    </row>
    <row r="285" spans="1:21" ht="12.75">
      <c r="A285" s="166"/>
      <c r="B285" s="9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10"/>
      <c r="Q285" s="3"/>
      <c r="R285" s="3"/>
      <c r="S285" s="3"/>
      <c r="T285" s="3"/>
      <c r="U285" s="3"/>
    </row>
    <row r="286" spans="1:21" ht="12.75">
      <c r="A286" s="166"/>
      <c r="B286" s="9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10"/>
      <c r="Q286" s="3"/>
      <c r="R286" s="3"/>
      <c r="S286" s="3"/>
      <c r="T286" s="3"/>
      <c r="U286" s="3"/>
    </row>
    <row r="287" spans="1:21" ht="12.75">
      <c r="A287" s="166"/>
      <c r="B287" s="9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10"/>
      <c r="Q287" s="3"/>
      <c r="R287" s="3"/>
      <c r="S287" s="3"/>
      <c r="T287" s="3"/>
      <c r="U287" s="3"/>
    </row>
    <row r="288" spans="1:21" ht="12.75">
      <c r="A288" s="166"/>
      <c r="B288" s="9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10"/>
      <c r="Q288" s="3"/>
      <c r="R288" s="3"/>
      <c r="S288" s="3"/>
      <c r="T288" s="3"/>
      <c r="U288" s="3"/>
    </row>
    <row r="289" spans="1:21" ht="12.75">
      <c r="A289" s="166"/>
      <c r="B289" s="9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10"/>
      <c r="Q289" s="3"/>
      <c r="R289" s="3"/>
      <c r="S289" s="3"/>
      <c r="T289" s="3"/>
      <c r="U289" s="3"/>
    </row>
    <row r="290" spans="1:21" ht="12.75">
      <c r="A290" s="166"/>
      <c r="B290" s="9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10"/>
      <c r="Q290" s="3"/>
      <c r="R290" s="3"/>
      <c r="S290" s="3"/>
      <c r="T290" s="3"/>
      <c r="U290" s="3"/>
    </row>
    <row r="291" spans="1:21" ht="12.75">
      <c r="A291" s="166"/>
      <c r="B291" s="9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10"/>
      <c r="Q291" s="3"/>
      <c r="R291" s="3"/>
      <c r="S291" s="3"/>
      <c r="T291" s="3"/>
      <c r="U291" s="3"/>
    </row>
    <row r="292" spans="1:21" ht="12.75">
      <c r="A292" s="166"/>
      <c r="B292" s="9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10"/>
      <c r="Q292" s="3"/>
      <c r="R292" s="3"/>
      <c r="S292" s="3"/>
      <c r="T292" s="3"/>
      <c r="U292" s="3"/>
    </row>
    <row r="293" spans="1:21" ht="12.75">
      <c r="A293" s="166"/>
      <c r="B293" s="9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10"/>
      <c r="Q293" s="3"/>
      <c r="R293" s="3"/>
      <c r="S293" s="3"/>
      <c r="T293" s="3"/>
      <c r="U293" s="3"/>
    </row>
    <row r="294" spans="1:21" ht="12.75">
      <c r="A294" s="166"/>
      <c r="B294" s="9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10"/>
      <c r="Q294" s="3"/>
      <c r="R294" s="3"/>
      <c r="S294" s="3"/>
      <c r="T294" s="3"/>
      <c r="U294" s="3"/>
    </row>
    <row r="295" spans="1:21" ht="12.75">
      <c r="A295" s="166"/>
      <c r="B295" s="9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10"/>
      <c r="Q295" s="3"/>
      <c r="R295" s="3"/>
      <c r="S295" s="3"/>
      <c r="T295" s="3"/>
      <c r="U295" s="3"/>
    </row>
    <row r="296" spans="1:21" ht="12.75">
      <c r="A296" s="166"/>
      <c r="B296" s="9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10"/>
      <c r="Q296" s="3"/>
      <c r="R296" s="3"/>
      <c r="S296" s="3"/>
      <c r="T296" s="3"/>
      <c r="U296" s="3"/>
    </row>
    <row r="297" spans="1:21" ht="12.75">
      <c r="A297" s="166"/>
      <c r="B297" s="9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10"/>
      <c r="Q297" s="3"/>
      <c r="R297" s="3"/>
      <c r="S297" s="3"/>
      <c r="T297" s="3"/>
      <c r="U297" s="3"/>
    </row>
    <row r="298" spans="1:21" ht="12.75">
      <c r="A298" s="166"/>
      <c r="B298" s="9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10"/>
      <c r="Q298" s="3"/>
      <c r="R298" s="3"/>
      <c r="S298" s="3"/>
      <c r="T298" s="3"/>
      <c r="U298" s="3"/>
    </row>
    <row r="299" spans="1:21" ht="12.75">
      <c r="A299" s="166"/>
      <c r="B299" s="9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10"/>
      <c r="Q299" s="3"/>
      <c r="R299" s="3"/>
      <c r="S299" s="3"/>
      <c r="T299" s="3"/>
      <c r="U299" s="3"/>
    </row>
    <row r="300" spans="1:21" ht="12.75">
      <c r="A300" s="166"/>
      <c r="B300" s="9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10"/>
      <c r="Q300" s="3"/>
      <c r="R300" s="3"/>
      <c r="S300" s="3"/>
      <c r="T300" s="3"/>
      <c r="U300" s="3"/>
    </row>
    <row r="301" spans="1:21" ht="12.75">
      <c r="A301" s="166"/>
      <c r="B301" s="9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10"/>
      <c r="Q301" s="3"/>
      <c r="R301" s="3"/>
      <c r="S301" s="3"/>
      <c r="T301" s="3"/>
      <c r="U301" s="3"/>
    </row>
    <row r="302" spans="1:21" ht="12.75">
      <c r="A302" s="166"/>
      <c r="B302" s="9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10"/>
      <c r="Q302" s="3"/>
      <c r="R302" s="3"/>
      <c r="S302" s="3"/>
      <c r="T302" s="3"/>
      <c r="U302" s="3"/>
    </row>
    <row r="303" spans="1:21" ht="12.75">
      <c r="A303" s="166"/>
      <c r="B303" s="9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10"/>
      <c r="Q303" s="3"/>
      <c r="R303" s="3"/>
      <c r="S303" s="3"/>
      <c r="T303" s="3"/>
      <c r="U303" s="3"/>
    </row>
    <row r="304" spans="1:21" ht="12.75">
      <c r="A304" s="166"/>
      <c r="B304" s="9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10"/>
      <c r="Q304" s="3"/>
      <c r="R304" s="3"/>
      <c r="S304" s="3"/>
      <c r="T304" s="3"/>
      <c r="U304" s="3"/>
    </row>
    <row r="305" spans="1:21" ht="12.75">
      <c r="A305" s="166"/>
      <c r="B305" s="9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10"/>
      <c r="Q305" s="3"/>
      <c r="R305" s="3"/>
      <c r="S305" s="3"/>
      <c r="T305" s="3"/>
      <c r="U305" s="3"/>
    </row>
    <row r="306" spans="1:21" ht="12.75">
      <c r="A306" s="166"/>
      <c r="B306" s="9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10"/>
      <c r="Q306" s="3"/>
      <c r="R306" s="3"/>
      <c r="S306" s="3"/>
      <c r="T306" s="3"/>
      <c r="U306" s="3"/>
    </row>
    <row r="307" spans="1:21" ht="12.75">
      <c r="A307" s="166"/>
      <c r="B307" s="9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10"/>
      <c r="Q307" s="3"/>
      <c r="R307" s="3"/>
      <c r="S307" s="3"/>
      <c r="T307" s="3"/>
      <c r="U307" s="3"/>
    </row>
    <row r="308" spans="1:21" ht="12.75">
      <c r="A308" s="166"/>
      <c r="B308" s="9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10"/>
      <c r="Q308" s="3"/>
      <c r="R308" s="3"/>
      <c r="S308" s="3"/>
      <c r="T308" s="3"/>
      <c r="U308" s="3"/>
    </row>
    <row r="309" spans="1:21" ht="12.75">
      <c r="A309" s="166"/>
      <c r="B309" s="9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10"/>
      <c r="Q309" s="3"/>
      <c r="R309" s="3"/>
      <c r="S309" s="3"/>
      <c r="T309" s="3"/>
      <c r="U309" s="3"/>
    </row>
    <row r="310" spans="1:21" ht="12.75">
      <c r="A310" s="166"/>
      <c r="B310" s="9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10"/>
      <c r="Q310" s="3"/>
      <c r="R310" s="3"/>
      <c r="S310" s="3"/>
      <c r="T310" s="3"/>
      <c r="U310" s="3"/>
    </row>
    <row r="311" spans="1:21" ht="12.75">
      <c r="A311" s="166"/>
      <c r="B311" s="9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10"/>
      <c r="Q311" s="3"/>
      <c r="R311" s="3"/>
      <c r="S311" s="3"/>
      <c r="T311" s="3"/>
      <c r="U311" s="3"/>
    </row>
    <row r="312" spans="1:21" ht="12.75">
      <c r="A312" s="166"/>
      <c r="B312" s="9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10"/>
      <c r="Q312" s="3"/>
      <c r="R312" s="3"/>
      <c r="S312" s="3"/>
      <c r="T312" s="3"/>
      <c r="U312" s="3"/>
    </row>
    <row r="313" spans="1:21" ht="12.75">
      <c r="A313" s="166"/>
      <c r="B313" s="9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10"/>
      <c r="Q313" s="3"/>
      <c r="R313" s="3"/>
      <c r="S313" s="3"/>
      <c r="T313" s="3"/>
      <c r="U313" s="3"/>
    </row>
    <row r="314" spans="1:21" ht="12.75">
      <c r="A314" s="166"/>
      <c r="B314" s="9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10"/>
      <c r="Q314" s="3"/>
      <c r="R314" s="3"/>
      <c r="S314" s="3"/>
      <c r="T314" s="3"/>
      <c r="U314" s="3"/>
    </row>
    <row r="315" spans="1:21" ht="12.75">
      <c r="A315" s="166"/>
      <c r="B315" s="9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10"/>
      <c r="Q315" s="3"/>
      <c r="R315" s="3"/>
      <c r="S315" s="3"/>
      <c r="T315" s="3"/>
      <c r="U315" s="3"/>
    </row>
    <row r="316" spans="1:21" ht="12.75">
      <c r="A316" s="166"/>
      <c r="B316" s="9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10"/>
      <c r="Q316" s="3"/>
      <c r="R316" s="3"/>
      <c r="S316" s="3"/>
      <c r="T316" s="3"/>
      <c r="U316" s="3"/>
    </row>
    <row r="317" spans="1:21" ht="12.75">
      <c r="A317" s="166"/>
      <c r="B317" s="9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10"/>
      <c r="Q317" s="3"/>
      <c r="R317" s="3"/>
      <c r="S317" s="3"/>
      <c r="T317" s="3"/>
      <c r="U317" s="3"/>
    </row>
    <row r="318" spans="1:21" ht="12.75">
      <c r="A318" s="166"/>
      <c r="B318" s="9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10"/>
      <c r="Q318" s="3"/>
      <c r="R318" s="3"/>
      <c r="S318" s="3"/>
      <c r="T318" s="3"/>
      <c r="U318" s="3"/>
    </row>
    <row r="319" spans="1:21" ht="12.75">
      <c r="A319" s="166"/>
      <c r="B319" s="9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10"/>
      <c r="Q319" s="3"/>
      <c r="R319" s="3"/>
      <c r="S319" s="3"/>
      <c r="T319" s="3"/>
      <c r="U319" s="3"/>
    </row>
    <row r="320" spans="1:21" ht="12.75">
      <c r="A320" s="166"/>
      <c r="B320" s="9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10"/>
      <c r="Q320" s="3"/>
      <c r="R320" s="3"/>
      <c r="S320" s="3"/>
      <c r="T320" s="3"/>
      <c r="U320" s="3"/>
    </row>
    <row r="321" spans="1:21" ht="12.75">
      <c r="A321" s="166"/>
      <c r="B321" s="9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10"/>
      <c r="Q321" s="3"/>
      <c r="R321" s="3"/>
      <c r="S321" s="3"/>
      <c r="T321" s="3"/>
      <c r="U321" s="3"/>
    </row>
    <row r="322" spans="1:21" ht="12.75">
      <c r="A322" s="166"/>
      <c r="B322" s="9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10"/>
      <c r="Q322" s="3"/>
      <c r="R322" s="3"/>
      <c r="S322" s="3"/>
      <c r="T322" s="3"/>
      <c r="U322" s="3"/>
    </row>
    <row r="323" spans="1:21" ht="12.75">
      <c r="A323" s="166"/>
      <c r="B323" s="9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10"/>
      <c r="Q323" s="3"/>
      <c r="R323" s="3"/>
      <c r="S323" s="3"/>
      <c r="T323" s="3"/>
      <c r="U323" s="3"/>
    </row>
    <row r="324" spans="1:21" ht="12.75">
      <c r="A324" s="166"/>
      <c r="B324" s="9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10"/>
      <c r="Q324" s="3"/>
      <c r="R324" s="3"/>
      <c r="S324" s="3"/>
      <c r="T324" s="3"/>
      <c r="U324" s="3"/>
    </row>
    <row r="325" spans="1:21" ht="12.75">
      <c r="A325" s="166"/>
      <c r="B325" s="9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10"/>
      <c r="Q325" s="3"/>
      <c r="R325" s="3"/>
      <c r="S325" s="3"/>
      <c r="T325" s="3"/>
      <c r="U325" s="3"/>
    </row>
    <row r="326" spans="1:21" ht="12.75">
      <c r="A326" s="166"/>
      <c r="B326" s="9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10"/>
      <c r="Q326" s="3"/>
      <c r="R326" s="3"/>
      <c r="S326" s="3"/>
      <c r="T326" s="3"/>
      <c r="U326" s="3"/>
    </row>
    <row r="327" spans="1:21" ht="12.75">
      <c r="A327" s="166"/>
      <c r="B327" s="9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10"/>
      <c r="Q327" s="3"/>
      <c r="R327" s="3"/>
      <c r="S327" s="3"/>
      <c r="T327" s="3"/>
      <c r="U327" s="3"/>
    </row>
    <row r="328" spans="1:21" ht="12.75">
      <c r="A328" s="166"/>
      <c r="B328" s="9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10"/>
      <c r="Q328" s="3"/>
      <c r="R328" s="3"/>
      <c r="S328" s="3"/>
      <c r="T328" s="3"/>
      <c r="U328" s="3"/>
    </row>
    <row r="329" spans="1:21" ht="12.75">
      <c r="A329" s="166"/>
      <c r="B329" s="9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10"/>
      <c r="Q329" s="3"/>
      <c r="R329" s="3"/>
      <c r="S329" s="3"/>
      <c r="T329" s="3"/>
      <c r="U329" s="3"/>
    </row>
    <row r="330" spans="1:21" ht="12.75">
      <c r="A330" s="166"/>
      <c r="B330" s="9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10"/>
      <c r="Q330" s="3"/>
      <c r="R330" s="3"/>
      <c r="S330" s="3"/>
      <c r="T330" s="3"/>
      <c r="U330" s="3"/>
    </row>
    <row r="331" spans="1:21" ht="12.75">
      <c r="A331" s="166"/>
      <c r="B331" s="9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10"/>
      <c r="Q331" s="3"/>
      <c r="R331" s="3"/>
      <c r="S331" s="3"/>
      <c r="T331" s="3"/>
      <c r="U331" s="3"/>
    </row>
    <row r="332" spans="1:21" ht="12.75">
      <c r="A332" s="166"/>
      <c r="B332" s="9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10"/>
      <c r="Q332" s="3"/>
      <c r="R332" s="3"/>
      <c r="S332" s="3"/>
      <c r="T332" s="3"/>
      <c r="U332" s="3"/>
    </row>
    <row r="333" spans="1:21" ht="12.75">
      <c r="A333" s="166"/>
      <c r="B333" s="9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10"/>
      <c r="Q333" s="3"/>
      <c r="R333" s="3"/>
      <c r="S333" s="3"/>
      <c r="T333" s="3"/>
      <c r="U333" s="3"/>
    </row>
    <row r="334" spans="1:21" ht="12.75">
      <c r="A334" s="166"/>
      <c r="B334" s="9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10"/>
      <c r="Q334" s="3"/>
      <c r="R334" s="3"/>
      <c r="S334" s="3"/>
      <c r="T334" s="3"/>
      <c r="U334" s="3"/>
    </row>
    <row r="335" spans="1:21" ht="12.75">
      <c r="A335" s="166"/>
      <c r="B335" s="9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10"/>
      <c r="Q335" s="3"/>
      <c r="R335" s="3"/>
      <c r="S335" s="3"/>
      <c r="T335" s="3"/>
      <c r="U335" s="3"/>
    </row>
    <row r="336" spans="1:21" ht="12.75">
      <c r="A336" s="166"/>
      <c r="B336" s="9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10"/>
      <c r="Q336" s="3"/>
      <c r="R336" s="3"/>
      <c r="S336" s="3"/>
      <c r="T336" s="3"/>
      <c r="U336" s="3"/>
    </row>
    <row r="337" spans="1:21" ht="12.75">
      <c r="A337" s="166"/>
      <c r="B337" s="9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10"/>
      <c r="Q337" s="3"/>
      <c r="R337" s="3"/>
      <c r="S337" s="3"/>
      <c r="T337" s="3"/>
      <c r="U337" s="3"/>
    </row>
    <row r="338" spans="1:21" ht="12.75">
      <c r="A338" s="166"/>
      <c r="B338" s="9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10"/>
      <c r="Q338" s="3"/>
      <c r="R338" s="3"/>
      <c r="S338" s="3"/>
      <c r="T338" s="3"/>
      <c r="U338" s="3"/>
    </row>
    <row r="339" spans="1:21" ht="12.75">
      <c r="A339" s="166"/>
      <c r="B339" s="9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10"/>
      <c r="Q339" s="3"/>
      <c r="R339" s="3"/>
      <c r="S339" s="3"/>
      <c r="T339" s="3"/>
      <c r="U339" s="3"/>
    </row>
    <row r="340" spans="1:21" ht="12.75">
      <c r="A340" s="166"/>
      <c r="B340" s="9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10"/>
      <c r="Q340" s="3"/>
      <c r="R340" s="3"/>
      <c r="S340" s="3"/>
      <c r="T340" s="3"/>
      <c r="U340" s="3"/>
    </row>
    <row r="341" spans="1:21" ht="12.75">
      <c r="A341" s="166"/>
      <c r="B341" s="9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10"/>
      <c r="Q341" s="3"/>
      <c r="R341" s="3"/>
      <c r="S341" s="3"/>
      <c r="T341" s="3"/>
      <c r="U341" s="3"/>
    </row>
    <row r="342" spans="1:21" ht="12.75">
      <c r="A342" s="166"/>
      <c r="B342" s="9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10"/>
      <c r="Q342" s="3"/>
      <c r="R342" s="3"/>
      <c r="S342" s="3"/>
      <c r="T342" s="3"/>
      <c r="U342" s="3"/>
    </row>
    <row r="343" spans="1:21" ht="12.75">
      <c r="A343" s="166"/>
      <c r="B343" s="9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10"/>
      <c r="Q343" s="3"/>
      <c r="R343" s="3"/>
      <c r="S343" s="3"/>
      <c r="T343" s="3"/>
      <c r="U343" s="3"/>
    </row>
    <row r="344" spans="1:21" ht="12.75">
      <c r="A344" s="166"/>
      <c r="B344" s="9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10"/>
      <c r="Q344" s="3"/>
      <c r="R344" s="3"/>
      <c r="S344" s="3"/>
      <c r="T344" s="3"/>
      <c r="U344" s="3"/>
    </row>
    <row r="345" spans="1:21" ht="12.75">
      <c r="A345" s="166"/>
      <c r="B345" s="9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10"/>
      <c r="Q345" s="3"/>
      <c r="R345" s="3"/>
      <c r="S345" s="3"/>
      <c r="T345" s="3"/>
      <c r="U345" s="3"/>
    </row>
    <row r="346" spans="1:21" ht="12.75">
      <c r="A346" s="166"/>
      <c r="B346" s="9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10"/>
      <c r="Q346" s="3"/>
      <c r="R346" s="3"/>
      <c r="S346" s="3"/>
      <c r="T346" s="3"/>
      <c r="U346" s="3"/>
    </row>
    <row r="347" spans="1:21" ht="12.75">
      <c r="A347" s="166"/>
      <c r="B347" s="9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10"/>
      <c r="Q347" s="3"/>
      <c r="R347" s="3"/>
      <c r="S347" s="3"/>
      <c r="T347" s="3"/>
      <c r="U347" s="3"/>
    </row>
    <row r="348" spans="1:21" ht="12.75">
      <c r="A348" s="166"/>
      <c r="B348" s="9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10"/>
      <c r="Q348" s="3"/>
      <c r="R348" s="3"/>
      <c r="S348" s="3"/>
      <c r="T348" s="3"/>
      <c r="U348" s="3"/>
    </row>
    <row r="349" spans="1:21" ht="12.75">
      <c r="A349" s="166"/>
      <c r="B349" s="9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10"/>
      <c r="Q349" s="3"/>
      <c r="R349" s="3"/>
      <c r="S349" s="3"/>
      <c r="T349" s="3"/>
      <c r="U349" s="3"/>
    </row>
    <row r="350" spans="1:21" ht="12.75">
      <c r="A350" s="166"/>
      <c r="B350" s="9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10"/>
      <c r="Q350" s="3"/>
      <c r="R350" s="3"/>
      <c r="S350" s="3"/>
      <c r="T350" s="3"/>
      <c r="U350" s="3"/>
    </row>
    <row r="351" spans="1:21" ht="12.75">
      <c r="A351" s="166"/>
      <c r="B351" s="9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10"/>
      <c r="Q351" s="3"/>
      <c r="R351" s="3"/>
      <c r="S351" s="3"/>
      <c r="T351" s="3"/>
      <c r="U351" s="3"/>
    </row>
    <row r="352" spans="1:21" ht="12.75">
      <c r="A352" s="166"/>
      <c r="B352" s="9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10"/>
      <c r="Q352" s="3"/>
      <c r="R352" s="3"/>
      <c r="S352" s="3"/>
      <c r="T352" s="3"/>
      <c r="U352" s="3"/>
    </row>
    <row r="353" spans="1:21" ht="12.75">
      <c r="A353" s="166"/>
      <c r="B353" s="9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10"/>
      <c r="Q353" s="3"/>
      <c r="R353" s="3"/>
      <c r="S353" s="3"/>
      <c r="T353" s="3"/>
      <c r="U353" s="3"/>
    </row>
    <row r="354" spans="1:21" ht="12.75">
      <c r="A354" s="166"/>
      <c r="B354" s="9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10"/>
      <c r="Q354" s="3"/>
      <c r="R354" s="3"/>
      <c r="S354" s="3"/>
      <c r="T354" s="3"/>
      <c r="U354" s="3"/>
    </row>
    <row r="355" spans="1:21" ht="12.75">
      <c r="A355" s="166"/>
      <c r="B355" s="9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10"/>
      <c r="Q355" s="3"/>
      <c r="R355" s="3"/>
      <c r="S355" s="3"/>
      <c r="T355" s="3"/>
      <c r="U355" s="3"/>
    </row>
    <row r="356" spans="1:21" ht="12.75">
      <c r="A356" s="166"/>
      <c r="B356" s="9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10"/>
      <c r="Q356" s="3"/>
      <c r="R356" s="3"/>
      <c r="S356" s="3"/>
      <c r="T356" s="3"/>
      <c r="U356" s="3"/>
    </row>
    <row r="357" spans="1:21" ht="12.75">
      <c r="A357" s="166"/>
      <c r="B357" s="9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10"/>
      <c r="Q357" s="3"/>
      <c r="R357" s="3"/>
      <c r="S357" s="3"/>
      <c r="T357" s="3"/>
      <c r="U357" s="3"/>
    </row>
    <row r="358" spans="1:21" ht="12.75">
      <c r="A358" s="166"/>
      <c r="B358" s="9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10"/>
      <c r="Q358" s="3"/>
      <c r="R358" s="3"/>
      <c r="S358" s="3"/>
      <c r="T358" s="3"/>
      <c r="U358" s="3"/>
    </row>
    <row r="359" spans="1:21" ht="12.75">
      <c r="A359" s="166"/>
      <c r="B359" s="9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10"/>
      <c r="Q359" s="3"/>
      <c r="R359" s="3"/>
      <c r="S359" s="3"/>
      <c r="T359" s="3"/>
      <c r="U359" s="3"/>
    </row>
    <row r="360" spans="1:21" ht="12.75">
      <c r="A360" s="166"/>
      <c r="B360" s="9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10"/>
      <c r="Q360" s="3"/>
      <c r="R360" s="3"/>
      <c r="S360" s="3"/>
      <c r="T360" s="3"/>
      <c r="U360" s="3"/>
    </row>
    <row r="361" spans="1:21" ht="12.75">
      <c r="A361" s="166"/>
      <c r="B361" s="9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10"/>
      <c r="Q361" s="3"/>
      <c r="R361" s="3"/>
      <c r="S361" s="3"/>
      <c r="T361" s="3"/>
      <c r="U361" s="3"/>
    </row>
    <row r="362" spans="1:21" ht="12.75">
      <c r="A362" s="166"/>
      <c r="B362" s="9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10"/>
      <c r="Q362" s="3"/>
      <c r="R362" s="3"/>
      <c r="S362" s="3"/>
      <c r="T362" s="3"/>
      <c r="U362" s="3"/>
    </row>
    <row r="363" spans="1:21" ht="12.75">
      <c r="A363" s="166"/>
      <c r="B363" s="9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10"/>
      <c r="Q363" s="3"/>
      <c r="R363" s="3"/>
      <c r="S363" s="3"/>
      <c r="T363" s="3"/>
      <c r="U363" s="3"/>
    </row>
    <row r="364" spans="1:21" ht="12.75">
      <c r="A364" s="166"/>
      <c r="B364" s="9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10"/>
      <c r="Q364" s="3"/>
      <c r="R364" s="3"/>
      <c r="S364" s="3"/>
      <c r="T364" s="3"/>
      <c r="U364" s="3"/>
    </row>
    <row r="365" spans="1:21" ht="12.75">
      <c r="A365" s="166"/>
      <c r="B365" s="9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10"/>
      <c r="Q365" s="3"/>
      <c r="R365" s="3"/>
      <c r="S365" s="3"/>
      <c r="T365" s="3"/>
      <c r="U365" s="3"/>
    </row>
    <row r="366" spans="1:21" ht="12.75">
      <c r="A366" s="166"/>
      <c r="B366" s="9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10"/>
      <c r="Q366" s="3"/>
      <c r="R366" s="3"/>
      <c r="S366" s="3"/>
      <c r="T366" s="3"/>
      <c r="U366" s="3"/>
    </row>
    <row r="367" spans="1:21" ht="12.75">
      <c r="A367" s="166"/>
      <c r="B367" s="9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10"/>
      <c r="Q367" s="3"/>
      <c r="R367" s="3"/>
      <c r="S367" s="3"/>
      <c r="T367" s="3"/>
      <c r="U367" s="3"/>
    </row>
    <row r="368" spans="1:21" ht="12.75">
      <c r="A368" s="166"/>
      <c r="B368" s="9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10"/>
      <c r="Q368" s="3"/>
      <c r="R368" s="3"/>
      <c r="S368" s="3"/>
      <c r="T368" s="3"/>
      <c r="U368" s="3"/>
    </row>
    <row r="369" spans="1:21" ht="12.75">
      <c r="A369" s="166"/>
      <c r="B369" s="9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10"/>
      <c r="Q369" s="3"/>
      <c r="R369" s="3"/>
      <c r="S369" s="3"/>
      <c r="T369" s="3"/>
      <c r="U369" s="3"/>
    </row>
    <row r="370" spans="1:21" ht="12.75">
      <c r="A370" s="166"/>
      <c r="B370" s="9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10"/>
      <c r="Q370" s="3"/>
      <c r="R370" s="3"/>
      <c r="S370" s="3"/>
      <c r="T370" s="3"/>
      <c r="U370" s="3"/>
    </row>
    <row r="371" spans="1:21" ht="12.75">
      <c r="A371" s="166"/>
      <c r="B371" s="9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10"/>
      <c r="Q371" s="3"/>
      <c r="R371" s="3"/>
      <c r="S371" s="3"/>
      <c r="T371" s="3"/>
      <c r="U371" s="3"/>
    </row>
    <row r="372" spans="1:21" ht="12.75">
      <c r="A372" s="166"/>
      <c r="B372" s="9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10"/>
      <c r="Q372" s="3"/>
      <c r="R372" s="3"/>
      <c r="S372" s="3"/>
      <c r="T372" s="3"/>
      <c r="U372" s="3"/>
    </row>
    <row r="373" spans="1:21" ht="12.75">
      <c r="A373" s="166"/>
      <c r="B373" s="9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10"/>
      <c r="Q373" s="3"/>
      <c r="R373" s="3"/>
      <c r="S373" s="3"/>
      <c r="T373" s="3"/>
      <c r="U373" s="3"/>
    </row>
    <row r="374" spans="1:21" ht="12.75">
      <c r="A374" s="166"/>
      <c r="B374" s="9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10"/>
      <c r="Q374" s="3"/>
      <c r="R374" s="3"/>
      <c r="S374" s="3"/>
      <c r="T374" s="3"/>
      <c r="U374" s="3"/>
    </row>
    <row r="375" spans="1:21" ht="12.75">
      <c r="A375" s="166"/>
      <c r="B375" s="9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10"/>
      <c r="Q375" s="3"/>
      <c r="R375" s="3"/>
      <c r="S375" s="3"/>
      <c r="T375" s="3"/>
      <c r="U375" s="3"/>
    </row>
    <row r="376" spans="1:21" ht="12.75">
      <c r="A376" s="166"/>
      <c r="B376" s="9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10"/>
      <c r="Q376" s="3"/>
      <c r="R376" s="3"/>
      <c r="S376" s="3"/>
      <c r="T376" s="3"/>
      <c r="U376" s="3"/>
    </row>
    <row r="377" spans="1:21" ht="12.75">
      <c r="A377" s="166"/>
      <c r="B377" s="9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10"/>
      <c r="Q377" s="3"/>
      <c r="R377" s="3"/>
      <c r="S377" s="3"/>
      <c r="T377" s="3"/>
      <c r="U377" s="3"/>
    </row>
    <row r="378" spans="1:21" ht="12.75">
      <c r="A378" s="166"/>
      <c r="B378" s="9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10"/>
      <c r="Q378" s="3"/>
      <c r="R378" s="3"/>
      <c r="S378" s="3"/>
      <c r="T378" s="3"/>
      <c r="U378" s="3"/>
    </row>
    <row r="379" spans="1:21" ht="12.75">
      <c r="A379" s="166"/>
      <c r="B379" s="9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10"/>
      <c r="Q379" s="3"/>
      <c r="R379" s="3"/>
      <c r="S379" s="3"/>
      <c r="T379" s="3"/>
      <c r="U379" s="3"/>
    </row>
    <row r="380" spans="1:21" ht="12.75">
      <c r="A380" s="166"/>
      <c r="B380" s="9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10"/>
      <c r="Q380" s="3"/>
      <c r="R380" s="3"/>
      <c r="S380" s="3"/>
      <c r="T380" s="3"/>
      <c r="U380" s="3"/>
    </row>
    <row r="381" spans="1:21" ht="12.75">
      <c r="A381" s="166"/>
      <c r="B381" s="9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10"/>
      <c r="Q381" s="3"/>
      <c r="R381" s="3"/>
      <c r="S381" s="3"/>
      <c r="T381" s="3"/>
      <c r="U381" s="3"/>
    </row>
    <row r="382" spans="1:21" ht="12.75">
      <c r="A382" s="166"/>
      <c r="B382" s="9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10"/>
      <c r="Q382" s="3"/>
      <c r="R382" s="3"/>
      <c r="S382" s="3"/>
      <c r="T382" s="3"/>
      <c r="U382" s="3"/>
    </row>
    <row r="383" spans="1:21" ht="12.75">
      <c r="A383" s="166"/>
      <c r="B383" s="9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10"/>
      <c r="Q383" s="3"/>
      <c r="R383" s="3"/>
      <c r="S383" s="3"/>
      <c r="T383" s="3"/>
      <c r="U383" s="3"/>
    </row>
    <row r="384" spans="1:21" ht="12.75">
      <c r="A384" s="166"/>
      <c r="B384" s="9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10"/>
      <c r="Q384" s="3"/>
      <c r="R384" s="3"/>
      <c r="S384" s="3"/>
      <c r="T384" s="3"/>
      <c r="U384" s="3"/>
    </row>
    <row r="385" spans="1:21" ht="12.75">
      <c r="A385" s="166"/>
      <c r="B385" s="9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10"/>
      <c r="Q385" s="3"/>
      <c r="R385" s="3"/>
      <c r="S385" s="3"/>
      <c r="T385" s="3"/>
      <c r="U385" s="3"/>
    </row>
    <row r="386" spans="1:21" ht="12.75">
      <c r="A386" s="166"/>
      <c r="B386" s="9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10"/>
      <c r="Q386" s="3"/>
      <c r="R386" s="3"/>
      <c r="S386" s="3"/>
      <c r="T386" s="3"/>
      <c r="U386" s="3"/>
    </row>
    <row r="387" spans="1:21" ht="12.75">
      <c r="A387" s="166"/>
      <c r="B387" s="9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10"/>
      <c r="Q387" s="3"/>
      <c r="R387" s="3"/>
      <c r="S387" s="3"/>
      <c r="T387" s="3"/>
      <c r="U387" s="3"/>
    </row>
    <row r="388" spans="1:21" ht="12.75">
      <c r="A388" s="166"/>
      <c r="B388" s="9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10"/>
      <c r="Q388" s="3"/>
      <c r="R388" s="3"/>
      <c r="S388" s="3"/>
      <c r="T388" s="3"/>
      <c r="U388" s="3"/>
    </row>
    <row r="389" spans="1:21" ht="12.75">
      <c r="A389" s="166"/>
      <c r="B389" s="9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10"/>
      <c r="Q389" s="3"/>
      <c r="R389" s="3"/>
      <c r="S389" s="3"/>
      <c r="T389" s="3"/>
      <c r="U389" s="3"/>
    </row>
    <row r="390" spans="1:21" ht="12.75">
      <c r="A390" s="166"/>
      <c r="B390" s="9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10"/>
      <c r="Q390" s="3"/>
      <c r="R390" s="3"/>
      <c r="S390" s="3"/>
      <c r="T390" s="3"/>
      <c r="U390" s="3"/>
    </row>
    <row r="391" spans="1:21" ht="12.75">
      <c r="A391" s="166"/>
      <c r="B391" s="9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10"/>
      <c r="Q391" s="3"/>
      <c r="R391" s="3"/>
      <c r="S391" s="3"/>
      <c r="T391" s="3"/>
      <c r="U391" s="3"/>
    </row>
    <row r="392" spans="1:21" ht="12.75">
      <c r="A392" s="166"/>
      <c r="B392" s="9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10"/>
      <c r="Q392" s="3"/>
      <c r="R392" s="3"/>
      <c r="S392" s="3"/>
      <c r="T392" s="3"/>
      <c r="U392" s="3"/>
    </row>
    <row r="393" spans="1:21" ht="12.75">
      <c r="A393" s="166"/>
      <c r="B393" s="9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10"/>
      <c r="Q393" s="3"/>
      <c r="R393" s="3"/>
      <c r="S393" s="3"/>
      <c r="T393" s="3"/>
      <c r="U393" s="3"/>
    </row>
    <row r="394" spans="1:21" ht="12.75">
      <c r="A394" s="166"/>
      <c r="B394" s="9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10"/>
      <c r="Q394" s="3"/>
      <c r="R394" s="3"/>
      <c r="S394" s="3"/>
      <c r="T394" s="3"/>
      <c r="U394" s="3"/>
    </row>
    <row r="395" spans="1:21" ht="12.75">
      <c r="A395" s="166"/>
      <c r="B395" s="9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10"/>
      <c r="Q395" s="3"/>
      <c r="R395" s="3"/>
      <c r="S395" s="3"/>
      <c r="T395" s="3"/>
      <c r="U395" s="3"/>
    </row>
    <row r="396" spans="1:21" ht="12.75">
      <c r="A396" s="166"/>
      <c r="B396" s="9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10"/>
      <c r="Q396" s="3"/>
      <c r="R396" s="3"/>
      <c r="S396" s="3"/>
      <c r="T396" s="3"/>
      <c r="U396" s="3"/>
    </row>
    <row r="397" spans="1:21" ht="12.75">
      <c r="A397" s="166"/>
      <c r="B397" s="9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10"/>
      <c r="Q397" s="3"/>
      <c r="R397" s="3"/>
      <c r="S397" s="3"/>
      <c r="T397" s="3"/>
      <c r="U397" s="3"/>
    </row>
    <row r="398" spans="1:21" ht="12.75">
      <c r="A398" s="166"/>
      <c r="B398" s="9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10"/>
      <c r="Q398" s="3"/>
      <c r="R398" s="3"/>
      <c r="S398" s="3"/>
      <c r="T398" s="3"/>
      <c r="U398" s="3"/>
    </row>
    <row r="399" spans="1:21" ht="12.75">
      <c r="A399" s="166"/>
      <c r="B399" s="9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10"/>
      <c r="Q399" s="3"/>
      <c r="R399" s="3"/>
      <c r="S399" s="3"/>
      <c r="T399" s="3"/>
      <c r="U399" s="3"/>
    </row>
    <row r="400" spans="1:21" ht="12.75">
      <c r="A400" s="166"/>
      <c r="B400" s="9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10"/>
      <c r="Q400" s="3"/>
      <c r="R400" s="3"/>
      <c r="S400" s="3"/>
      <c r="T400" s="3"/>
      <c r="U400" s="3"/>
    </row>
    <row r="401" spans="1:21" ht="12.75">
      <c r="A401" s="166"/>
      <c r="B401" s="9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10"/>
      <c r="Q401" s="3"/>
      <c r="R401" s="3"/>
      <c r="S401" s="3"/>
      <c r="T401" s="3"/>
      <c r="U401" s="3"/>
    </row>
    <row r="402" spans="1:21" ht="12.75">
      <c r="A402" s="166"/>
      <c r="B402" s="9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10"/>
      <c r="Q402" s="3"/>
      <c r="R402" s="3"/>
      <c r="S402" s="3"/>
      <c r="T402" s="3"/>
      <c r="U402" s="3"/>
    </row>
    <row r="403" spans="1:21" ht="12.75">
      <c r="A403" s="166"/>
      <c r="B403" s="9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10"/>
      <c r="Q403" s="3"/>
      <c r="R403" s="3"/>
      <c r="S403" s="3"/>
      <c r="T403" s="3"/>
      <c r="U403" s="3"/>
    </row>
    <row r="404" spans="1:21" ht="12.75">
      <c r="A404" s="166"/>
      <c r="B404" s="9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10"/>
      <c r="Q404" s="3"/>
      <c r="R404" s="3"/>
      <c r="S404" s="3"/>
      <c r="T404" s="3"/>
      <c r="U404" s="3"/>
    </row>
    <row r="405" spans="1:21" ht="12.75">
      <c r="A405" s="166"/>
      <c r="B405" s="9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10"/>
      <c r="Q405" s="3"/>
      <c r="R405" s="3"/>
      <c r="S405" s="3"/>
      <c r="T405" s="3"/>
      <c r="U405" s="3"/>
    </row>
    <row r="406" spans="1:21" ht="12.75">
      <c r="A406" s="166"/>
      <c r="B406" s="9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10"/>
      <c r="Q406" s="3"/>
      <c r="R406" s="3"/>
      <c r="S406" s="3"/>
      <c r="T406" s="3"/>
      <c r="U406" s="3"/>
    </row>
    <row r="407" spans="1:21" ht="12.75">
      <c r="A407" s="166"/>
      <c r="B407" s="9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10"/>
      <c r="Q407" s="3"/>
      <c r="R407" s="3"/>
      <c r="S407" s="3"/>
      <c r="T407" s="3"/>
      <c r="U407" s="3"/>
    </row>
    <row r="408" spans="1:21" ht="12.75">
      <c r="A408" s="166"/>
      <c r="B408" s="9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10"/>
      <c r="Q408" s="3"/>
      <c r="R408" s="3"/>
      <c r="S408" s="3"/>
      <c r="T408" s="3"/>
      <c r="U408" s="3"/>
    </row>
    <row r="409" spans="1:21" ht="12.75">
      <c r="A409" s="166"/>
      <c r="B409" s="9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10"/>
      <c r="Q409" s="3"/>
      <c r="R409" s="3"/>
      <c r="S409" s="3"/>
      <c r="T409" s="3"/>
      <c r="U409" s="3"/>
    </row>
    <row r="410" spans="1:21" ht="12.75">
      <c r="A410" s="166"/>
      <c r="B410" s="9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10"/>
      <c r="Q410" s="3"/>
      <c r="R410" s="3"/>
      <c r="S410" s="3"/>
      <c r="T410" s="3"/>
      <c r="U410" s="3"/>
    </row>
    <row r="411" spans="1:21" ht="12.75">
      <c r="A411" s="166"/>
      <c r="B411" s="9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10"/>
      <c r="Q411" s="3"/>
      <c r="R411" s="3"/>
      <c r="S411" s="3"/>
      <c r="T411" s="3"/>
      <c r="U411" s="3"/>
    </row>
    <row r="412" spans="1:21" ht="12.75">
      <c r="A412" s="166"/>
      <c r="B412" s="9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10"/>
      <c r="Q412" s="3"/>
      <c r="R412" s="3"/>
      <c r="S412" s="3"/>
      <c r="T412" s="3"/>
      <c r="U412" s="3"/>
    </row>
    <row r="413" spans="1:21" ht="12.75">
      <c r="A413" s="166"/>
      <c r="B413" s="9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10"/>
      <c r="Q413" s="3"/>
      <c r="R413" s="3"/>
      <c r="S413" s="3"/>
      <c r="T413" s="3"/>
      <c r="U413" s="3"/>
    </row>
    <row r="414" spans="1:21" ht="12.75">
      <c r="A414" s="166"/>
      <c r="B414" s="9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10"/>
      <c r="Q414" s="3"/>
      <c r="R414" s="3"/>
      <c r="S414" s="3"/>
      <c r="T414" s="3"/>
      <c r="U414" s="3"/>
    </row>
    <row r="415" spans="1:21" ht="12.75">
      <c r="A415" s="166"/>
      <c r="B415" s="9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10"/>
      <c r="Q415" s="3"/>
      <c r="R415" s="3"/>
      <c r="S415" s="3"/>
      <c r="T415" s="3"/>
      <c r="U415" s="3"/>
    </row>
    <row r="416" spans="1:21" ht="12.75">
      <c r="A416" s="166"/>
      <c r="B416" s="9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10"/>
      <c r="Q416" s="3"/>
      <c r="R416" s="3"/>
      <c r="S416" s="3"/>
      <c r="T416" s="3"/>
      <c r="U416" s="3"/>
    </row>
    <row r="417" spans="1:21" ht="12.75">
      <c r="A417" s="166"/>
      <c r="B417" s="9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10"/>
      <c r="Q417" s="3"/>
      <c r="R417" s="3"/>
      <c r="S417" s="3"/>
      <c r="T417" s="3"/>
      <c r="U417" s="3"/>
    </row>
    <row r="418" spans="1:21" ht="12.75">
      <c r="A418" s="166"/>
      <c r="B418" s="9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10"/>
      <c r="Q418" s="3"/>
      <c r="R418" s="3"/>
      <c r="S418" s="3"/>
      <c r="T418" s="3"/>
      <c r="U418" s="3"/>
    </row>
    <row r="419" spans="1:21" ht="12.75">
      <c r="A419" s="166"/>
      <c r="B419" s="9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10"/>
      <c r="Q419" s="3"/>
      <c r="R419" s="3"/>
      <c r="S419" s="3"/>
      <c r="T419" s="3"/>
      <c r="U419" s="3"/>
    </row>
    <row r="420" spans="1:21" ht="12.75">
      <c r="A420" s="166"/>
      <c r="B420" s="9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10"/>
      <c r="Q420" s="3"/>
      <c r="R420" s="3"/>
      <c r="S420" s="3"/>
      <c r="T420" s="3"/>
      <c r="U420" s="3"/>
    </row>
    <row r="421" spans="1:21" ht="12.75">
      <c r="A421" s="166"/>
      <c r="B421" s="9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10"/>
      <c r="Q421" s="3"/>
      <c r="R421" s="3"/>
      <c r="S421" s="3"/>
      <c r="T421" s="3"/>
      <c r="U421" s="3"/>
    </row>
    <row r="422" spans="1:21" ht="12.75">
      <c r="A422" s="166"/>
      <c r="B422" s="9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10"/>
      <c r="Q422" s="3"/>
      <c r="R422" s="3"/>
      <c r="S422" s="3"/>
      <c r="T422" s="3"/>
      <c r="U422" s="3"/>
    </row>
    <row r="423" spans="1:21" ht="12.75">
      <c r="A423" s="166"/>
      <c r="B423" s="9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10"/>
      <c r="Q423" s="3"/>
      <c r="R423" s="3"/>
      <c r="S423" s="3"/>
      <c r="T423" s="3"/>
      <c r="U423" s="3"/>
    </row>
    <row r="424" spans="1:21" ht="12.75">
      <c r="A424" s="166"/>
      <c r="B424" s="9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10"/>
      <c r="Q424" s="3"/>
      <c r="R424" s="3"/>
      <c r="S424" s="3"/>
      <c r="T424" s="3"/>
      <c r="U424" s="3"/>
    </row>
    <row r="425" spans="1:21" ht="12.75">
      <c r="A425" s="166"/>
      <c r="B425" s="9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10"/>
      <c r="Q425" s="3"/>
      <c r="R425" s="3"/>
      <c r="S425" s="3"/>
      <c r="T425" s="3"/>
      <c r="U425" s="3"/>
    </row>
    <row r="426" spans="1:21" ht="12.75">
      <c r="A426" s="166"/>
      <c r="B426" s="9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10"/>
      <c r="Q426" s="3"/>
      <c r="R426" s="3"/>
      <c r="S426" s="3"/>
      <c r="T426" s="3"/>
      <c r="U426" s="3"/>
    </row>
    <row r="427" spans="1:21" ht="12.75">
      <c r="A427" s="166"/>
      <c r="B427" s="9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10"/>
      <c r="Q427" s="3"/>
      <c r="R427" s="3"/>
      <c r="S427" s="3"/>
      <c r="T427" s="3"/>
      <c r="U427" s="3"/>
    </row>
    <row r="428" spans="1:21" ht="12.75">
      <c r="A428" s="166"/>
      <c r="B428" s="9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10"/>
      <c r="Q428" s="3"/>
      <c r="R428" s="3"/>
      <c r="S428" s="3"/>
      <c r="T428" s="3"/>
      <c r="U428" s="3"/>
    </row>
    <row r="429" spans="1:21" ht="12.75">
      <c r="A429" s="166"/>
      <c r="B429" s="9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10"/>
      <c r="Q429" s="3"/>
      <c r="R429" s="3"/>
      <c r="S429" s="3"/>
      <c r="T429" s="3"/>
      <c r="U429" s="3"/>
    </row>
    <row r="430" spans="1:21" ht="12.75">
      <c r="A430" s="166"/>
      <c r="B430" s="9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10"/>
      <c r="Q430" s="3"/>
      <c r="R430" s="3"/>
      <c r="S430" s="3"/>
      <c r="T430" s="3"/>
      <c r="U430" s="3"/>
    </row>
    <row r="431" spans="1:21" ht="12.75">
      <c r="A431" s="166"/>
      <c r="B431" s="9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10"/>
      <c r="Q431" s="3"/>
      <c r="R431" s="3"/>
      <c r="S431" s="3"/>
      <c r="T431" s="3"/>
      <c r="U431" s="3"/>
    </row>
    <row r="432" spans="1:21" ht="12.75">
      <c r="A432" s="166"/>
      <c r="B432" s="9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10"/>
      <c r="Q432" s="3"/>
      <c r="R432" s="3"/>
      <c r="S432" s="3"/>
      <c r="T432" s="3"/>
      <c r="U432" s="3"/>
    </row>
    <row r="433" spans="1:21" ht="12.75">
      <c r="A433" s="166"/>
      <c r="B433" s="9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10"/>
      <c r="Q433" s="3"/>
      <c r="R433" s="3"/>
      <c r="S433" s="3"/>
      <c r="T433" s="3"/>
      <c r="U433" s="3"/>
    </row>
    <row r="434" spans="1:21" ht="12.75">
      <c r="A434" s="166"/>
      <c r="B434" s="9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10"/>
      <c r="Q434" s="3"/>
      <c r="R434" s="3"/>
      <c r="S434" s="3"/>
      <c r="T434" s="3"/>
      <c r="U434" s="3"/>
    </row>
    <row r="435" spans="1:21" ht="12.75">
      <c r="A435" s="166"/>
      <c r="B435" s="9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10"/>
      <c r="Q435" s="3"/>
      <c r="R435" s="3"/>
      <c r="S435" s="3"/>
      <c r="T435" s="3"/>
      <c r="U435" s="3"/>
    </row>
    <row r="436" spans="1:21" ht="12.75">
      <c r="A436" s="166"/>
      <c r="B436" s="9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10"/>
      <c r="Q436" s="3"/>
      <c r="R436" s="3"/>
      <c r="S436" s="3"/>
      <c r="T436" s="3"/>
      <c r="U436" s="3"/>
    </row>
    <row r="437" spans="1:21" ht="12.75">
      <c r="A437" s="166"/>
      <c r="B437" s="9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10"/>
      <c r="Q437" s="3"/>
      <c r="R437" s="3"/>
      <c r="S437" s="3"/>
      <c r="T437" s="3"/>
      <c r="U437" s="3"/>
    </row>
    <row r="438" spans="1:21" ht="12.75">
      <c r="A438" s="166"/>
      <c r="B438" s="9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10"/>
      <c r="Q438" s="3"/>
      <c r="R438" s="3"/>
      <c r="S438" s="3"/>
      <c r="T438" s="3"/>
      <c r="U438" s="3"/>
    </row>
    <row r="439" spans="1:21" ht="12.75">
      <c r="A439" s="166"/>
      <c r="B439" s="9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10"/>
      <c r="Q439" s="3"/>
      <c r="R439" s="3"/>
      <c r="S439" s="3"/>
      <c r="T439" s="3"/>
      <c r="U439" s="3"/>
    </row>
    <row r="440" spans="1:21" ht="12.75">
      <c r="A440" s="166"/>
      <c r="B440" s="9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10"/>
      <c r="Q440" s="3"/>
      <c r="R440" s="3"/>
      <c r="S440" s="3"/>
      <c r="T440" s="3"/>
      <c r="U440" s="3"/>
    </row>
    <row r="441" spans="1:21" ht="12.75">
      <c r="A441" s="166"/>
      <c r="B441" s="9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10"/>
      <c r="Q441" s="3"/>
      <c r="R441" s="3"/>
      <c r="S441" s="3"/>
      <c r="T441" s="3"/>
      <c r="U441" s="3"/>
    </row>
    <row r="442" spans="1:21" ht="12.75">
      <c r="A442" s="166"/>
      <c r="B442" s="9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10"/>
      <c r="Q442" s="3"/>
      <c r="R442" s="3"/>
      <c r="S442" s="3"/>
      <c r="T442" s="3"/>
      <c r="U442" s="3"/>
    </row>
    <row r="443" spans="1:21" ht="12.75">
      <c r="A443" s="166"/>
      <c r="B443" s="9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10"/>
      <c r="Q443" s="3"/>
      <c r="R443" s="3"/>
      <c r="S443" s="3"/>
      <c r="T443" s="3"/>
      <c r="U443" s="3"/>
    </row>
    <row r="444" spans="1:21" ht="12.75">
      <c r="A444" s="166"/>
      <c r="B444" s="9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10"/>
      <c r="Q444" s="3"/>
      <c r="R444" s="3"/>
      <c r="S444" s="3"/>
      <c r="T444" s="3"/>
      <c r="U444" s="3"/>
    </row>
    <row r="445" spans="1:21" ht="12.75">
      <c r="A445" s="166"/>
      <c r="B445" s="9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10"/>
      <c r="Q445" s="3"/>
      <c r="R445" s="3"/>
      <c r="S445" s="3"/>
      <c r="T445" s="3"/>
      <c r="U445" s="3"/>
    </row>
    <row r="446" spans="1:21" ht="12.75">
      <c r="A446" s="166"/>
      <c r="B446" s="9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10"/>
      <c r="Q446" s="3"/>
      <c r="R446" s="3"/>
      <c r="S446" s="3"/>
      <c r="T446" s="3"/>
      <c r="U446" s="3"/>
    </row>
    <row r="447" spans="1:21" ht="12.75">
      <c r="A447" s="166"/>
      <c r="B447" s="9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10"/>
      <c r="Q447" s="3"/>
      <c r="R447" s="3"/>
      <c r="S447" s="3"/>
      <c r="T447" s="3"/>
      <c r="U447" s="3"/>
    </row>
    <row r="448" spans="1:21" ht="12.75">
      <c r="A448" s="166"/>
      <c r="B448" s="9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10"/>
      <c r="Q448" s="3"/>
      <c r="R448" s="3"/>
      <c r="S448" s="3"/>
      <c r="T448" s="3"/>
      <c r="U448" s="3"/>
    </row>
    <row r="449" spans="1:21" ht="12.75">
      <c r="A449" s="166"/>
      <c r="B449" s="9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10"/>
      <c r="Q449" s="3"/>
      <c r="R449" s="3"/>
      <c r="S449" s="3"/>
      <c r="T449" s="3"/>
      <c r="U449" s="3"/>
    </row>
    <row r="450" spans="1:21" ht="12.75">
      <c r="A450" s="166"/>
      <c r="B450" s="9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10"/>
      <c r="Q450" s="3"/>
      <c r="R450" s="3"/>
      <c r="S450" s="3"/>
      <c r="T450" s="3"/>
      <c r="U450" s="3"/>
    </row>
    <row r="451" spans="1:21" ht="12.75">
      <c r="A451" s="166"/>
      <c r="B451" s="9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10"/>
      <c r="Q451" s="3"/>
      <c r="R451" s="3"/>
      <c r="S451" s="3"/>
      <c r="T451" s="3"/>
      <c r="U451" s="3"/>
    </row>
    <row r="452" spans="1:21" ht="12.75">
      <c r="A452" s="166"/>
      <c r="B452" s="9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10"/>
      <c r="Q452" s="3"/>
      <c r="R452" s="3"/>
      <c r="S452" s="3"/>
      <c r="T452" s="3"/>
      <c r="U452" s="3"/>
    </row>
    <row r="453" spans="1:21" ht="12.75">
      <c r="A453" s="166"/>
      <c r="B453" s="9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10"/>
      <c r="Q453" s="3"/>
      <c r="R453" s="3"/>
      <c r="S453" s="3"/>
      <c r="T453" s="3"/>
      <c r="U453" s="3"/>
    </row>
    <row r="454" spans="1:21" ht="12.75">
      <c r="A454" s="166"/>
      <c r="B454" s="9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10"/>
      <c r="Q454" s="3"/>
      <c r="R454" s="3"/>
      <c r="S454" s="3"/>
      <c r="T454" s="3"/>
      <c r="U454" s="3"/>
    </row>
    <row r="455" spans="1:21" ht="12.75">
      <c r="A455" s="166"/>
      <c r="B455" s="9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10"/>
      <c r="Q455" s="3"/>
      <c r="R455" s="3"/>
      <c r="S455" s="3"/>
      <c r="T455" s="3"/>
      <c r="U455" s="3"/>
    </row>
    <row r="456" spans="1:21" ht="12.75">
      <c r="A456" s="166"/>
      <c r="B456" s="9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10"/>
      <c r="Q456" s="3"/>
      <c r="R456" s="3"/>
      <c r="S456" s="3"/>
      <c r="T456" s="3"/>
      <c r="U456" s="3"/>
    </row>
    <row r="457" spans="1:21" ht="12.75">
      <c r="A457" s="166"/>
      <c r="B457" s="9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10"/>
      <c r="Q457" s="3"/>
      <c r="R457" s="3"/>
      <c r="S457" s="3"/>
      <c r="T457" s="3"/>
      <c r="U457" s="3"/>
    </row>
    <row r="458" spans="1:21" ht="12.75">
      <c r="A458" s="166"/>
      <c r="B458" s="9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10"/>
      <c r="Q458" s="3"/>
      <c r="R458" s="3"/>
      <c r="S458" s="3"/>
      <c r="T458" s="3"/>
      <c r="U458" s="3"/>
    </row>
    <row r="459" spans="1:21" ht="12.75">
      <c r="A459" s="166"/>
      <c r="B459" s="9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10"/>
      <c r="Q459" s="3"/>
      <c r="R459" s="3"/>
      <c r="S459" s="3"/>
      <c r="T459" s="3"/>
      <c r="U459" s="3"/>
    </row>
    <row r="460" spans="1:21" ht="12.75">
      <c r="A460" s="166"/>
      <c r="B460" s="9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10"/>
      <c r="Q460" s="3"/>
      <c r="R460" s="3"/>
      <c r="S460" s="3"/>
      <c r="T460" s="3"/>
      <c r="U460" s="3"/>
    </row>
    <row r="461" spans="1:21" ht="12.75">
      <c r="A461" s="166"/>
      <c r="B461" s="9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10"/>
      <c r="Q461" s="3"/>
      <c r="R461" s="3"/>
      <c r="S461" s="3"/>
      <c r="T461" s="3"/>
      <c r="U461" s="3"/>
    </row>
    <row r="462" spans="1:21" ht="12.75">
      <c r="A462" s="166"/>
      <c r="B462" s="9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10"/>
      <c r="Q462" s="3"/>
      <c r="R462" s="3"/>
      <c r="S462" s="3"/>
      <c r="T462" s="3"/>
      <c r="U462" s="3"/>
    </row>
    <row r="463" spans="1:21" ht="12.75">
      <c r="A463" s="166"/>
      <c r="B463" s="9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10"/>
      <c r="Q463" s="3"/>
      <c r="R463" s="3"/>
      <c r="S463" s="3"/>
      <c r="T463" s="3"/>
      <c r="U463" s="3"/>
    </row>
    <row r="464" spans="1:21" ht="12.75">
      <c r="A464" s="166"/>
      <c r="B464" s="9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10"/>
      <c r="Q464" s="3"/>
      <c r="R464" s="3"/>
      <c r="S464" s="3"/>
      <c r="T464" s="3"/>
      <c r="U464" s="3"/>
    </row>
    <row r="465" spans="1:21" ht="12.75">
      <c r="A465" s="166"/>
      <c r="B465" s="9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10"/>
      <c r="Q465" s="3"/>
      <c r="R465" s="3"/>
      <c r="S465" s="3"/>
      <c r="T465" s="3"/>
      <c r="U465" s="3"/>
    </row>
    <row r="466" spans="1:21" ht="12.75">
      <c r="A466" s="166"/>
      <c r="B466" s="9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10"/>
      <c r="Q466" s="3"/>
      <c r="R466" s="3"/>
      <c r="S466" s="3"/>
      <c r="T466" s="3"/>
      <c r="U466" s="3"/>
    </row>
    <row r="467" spans="1:21" ht="12.75">
      <c r="A467" s="166"/>
      <c r="B467" s="9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10"/>
      <c r="Q467" s="3"/>
      <c r="R467" s="3"/>
      <c r="S467" s="3"/>
      <c r="T467" s="3"/>
      <c r="U467" s="3"/>
    </row>
  </sheetData>
  <sheetProtection/>
  <mergeCells count="23">
    <mergeCell ref="T3:T4"/>
    <mergeCell ref="V3:V4"/>
    <mergeCell ref="U3:U4"/>
    <mergeCell ref="E3:E4"/>
    <mergeCell ref="K3:K4"/>
    <mergeCell ref="A1:U1"/>
    <mergeCell ref="C3:C4"/>
    <mergeCell ref="B3:B4"/>
    <mergeCell ref="A3:A4"/>
    <mergeCell ref="G3:G4"/>
    <mergeCell ref="F3:F4"/>
    <mergeCell ref="H3:H4"/>
    <mergeCell ref="I3:I4"/>
    <mergeCell ref="M3:M4"/>
    <mergeCell ref="O3:O4"/>
    <mergeCell ref="D3:D4"/>
    <mergeCell ref="Q3:Q4"/>
    <mergeCell ref="S3:S4"/>
    <mergeCell ref="J3:J4"/>
    <mergeCell ref="L3:L4"/>
    <mergeCell ref="N3:N4"/>
    <mergeCell ref="P3:P4"/>
    <mergeCell ref="R3:R4"/>
  </mergeCells>
  <printOptions horizontalCentered="1"/>
  <pageMargins left="0.1968503937007874" right="0.1968503937007874" top="0.78" bottom="0.3937007874015748" header="0.31496062992125984" footer="0.1968503937007874"/>
  <pageSetup firstPageNumber="3" useFirstPageNumber="1" horizontalDpi="600" verticalDpi="600" orientation="landscape" paperSize="9" scale="80" r:id="rId1"/>
  <rowBreaks count="2" manualBreakCount="2">
    <brk id="18" max="255" man="1"/>
    <brk id="54" max="255" man="1"/>
  </rowBreaks>
  <ignoredErrors>
    <ignoredError sqref="D7 D96 D122 I32 I7:I10 I14 L8 N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Matea Marenic</dc:creator>
  <cp:keywords/>
  <dc:description/>
  <cp:lastModifiedBy>Korisnik</cp:lastModifiedBy>
  <cp:lastPrinted>2021-10-20T06:46:21Z</cp:lastPrinted>
  <dcterms:created xsi:type="dcterms:W3CDTF">2013-09-11T11:00:21Z</dcterms:created>
  <dcterms:modified xsi:type="dcterms:W3CDTF">2022-11-15T07:38:09Z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